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60" windowWidth="15285" windowHeight="8685" firstSheet="1" activeTab="3"/>
  </bookViews>
  <sheets>
    <sheet name="Biennio 2006-2007 arretrato" sheetId="1" r:id="rId1"/>
    <sheet name="Aumento 1° gen 2008" sheetId="2" r:id="rId2"/>
    <sheet name="Altri aumenti nel 2008" sheetId="3" r:id="rId3"/>
    <sheet name="Aumento 2009" sheetId="4" r:id="rId4"/>
    <sheet name="Aumento 2010" sheetId="5" r:id="rId5"/>
  </sheets>
  <definedNames>
    <definedName name="_xlnm.Print_Area" localSheetId="2">'Altri aumenti nel 2008'!$A$1:$N$68</definedName>
    <definedName name="_xlnm.Print_Area" localSheetId="1">'Aumento 1° gen 2008'!$A$1:$N$69</definedName>
    <definedName name="_xlnm.Print_Area" localSheetId="3">'Aumento 2009'!$A$1:$N$103</definedName>
    <definedName name="_xlnm.Print_Area" localSheetId="4">'Aumento 2010'!$A$1:$N$83</definedName>
    <definedName name="_xlnm.Print_Area" localSheetId="0">'Biennio 2006-2007 arretrato'!$A$1:$N$65</definedName>
  </definedNames>
  <calcPr fullCalcOnLoad="1"/>
</workbook>
</file>

<file path=xl/sharedStrings.xml><?xml version="1.0" encoding="utf-8"?>
<sst xmlns="http://schemas.openxmlformats.org/spreadsheetml/2006/main" count="686" uniqueCount="53">
  <si>
    <t>Tabelle in vigore al 1° dicembre 2005</t>
  </si>
  <si>
    <t>Tabelle al 1.12.2005</t>
  </si>
  <si>
    <t>scatto</t>
  </si>
  <si>
    <t>Area/liv</t>
  </si>
  <si>
    <t xml:space="preserve">stipendio </t>
  </si>
  <si>
    <t>scatto di anz.</t>
  </si>
  <si>
    <t>par</t>
  </si>
  <si>
    <t>QD4</t>
  </si>
  <si>
    <t>QD3</t>
  </si>
  <si>
    <t>QD2</t>
  </si>
  <si>
    <t>QD1</t>
  </si>
  <si>
    <t>III 4</t>
  </si>
  <si>
    <t>III 3</t>
  </si>
  <si>
    <t>III 2</t>
  </si>
  <si>
    <t>III 1</t>
  </si>
  <si>
    <t>II 3</t>
  </si>
  <si>
    <t>II 2</t>
  </si>
  <si>
    <t>II 1</t>
  </si>
  <si>
    <t>Gua</t>
  </si>
  <si>
    <t>Aus</t>
  </si>
  <si>
    <t>aumento in %</t>
  </si>
  <si>
    <t>Differenza 2006-2005</t>
  </si>
  <si>
    <t>Tabelle al 31.12.2007</t>
  </si>
  <si>
    <t>Aumento dal 1.1.2008 (rispetto al 31.12.2005)</t>
  </si>
  <si>
    <t>in percentuale</t>
  </si>
  <si>
    <t>aumento</t>
  </si>
  <si>
    <t>invariati</t>
  </si>
  <si>
    <t>Tabelle  dal 1.7.2008 (+0,85%)</t>
  </si>
  <si>
    <t>Tabelle dal 1.12.2008 (+0,85%)</t>
  </si>
  <si>
    <t>Aumento complessivo nel 2009</t>
  </si>
  <si>
    <t>Aumento complessivo nel 2010</t>
  </si>
  <si>
    <t>Arretrato 2006 - 2007 (+ 4,9%)</t>
  </si>
  <si>
    <t>Ricostruzione per il 2007 - (+2,35% per il 2006 e +2,55% per il 2007)</t>
  </si>
  <si>
    <t>Tabelle teoriche  dal 1.1.2008 (+0,85% ), senza riparametrazione</t>
  </si>
  <si>
    <t>diff- parametro</t>
  </si>
  <si>
    <t>parametro</t>
  </si>
  <si>
    <t xml:space="preserve">nuovo </t>
  </si>
  <si>
    <t>in euro</t>
  </si>
  <si>
    <t>scatti</t>
  </si>
  <si>
    <t>Quota complessiva di produttività</t>
  </si>
  <si>
    <t>-</t>
  </si>
  <si>
    <t>Tabelle al 1.10.2009 (+1,58%)</t>
  </si>
  <si>
    <t>Tabelle al 1.7.2009 (+0,75%)</t>
  </si>
  <si>
    <t>Tabelle al 1.12.2009 (+0,75%)</t>
  </si>
  <si>
    <t>Tabelle al 1.7.2010 (+ 0,75%)</t>
  </si>
  <si>
    <t>Tabelle a regime 1.12.2010 (+0,75%)</t>
  </si>
  <si>
    <t>Aumento complessivo in percentuale</t>
  </si>
  <si>
    <t>Ricostruzione teorica per il 2006 - + 4,9%</t>
  </si>
  <si>
    <t>Aumento complessivo nel 2008 rispetto al 2005</t>
  </si>
  <si>
    <t>Aumento complessivo nel 2009 rispetto al 2005</t>
  </si>
  <si>
    <t xml:space="preserve">Aumento complessivo a regime dal 2005 </t>
  </si>
  <si>
    <t>% Aumento dal 1.1.2008 (rispetto al 31.12.2005), in percentuale</t>
  </si>
  <si>
    <t>Tabelle dal 1.1.2008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</si>
</sst>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#,##0.00_ ;\-#,##0.00\ "/>
    <numFmt numFmtId="167" formatCode="0.000"/>
    <numFmt numFmtId="168" formatCode="0.0"/>
  </numFmts>
  <fonts count="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44" fontId="0" fillId="2" borderId="0" xfId="17" applyFont="1" applyFill="1" applyAlignment="1">
      <alignment/>
    </xf>
    <xf numFmtId="44" fontId="0" fillId="0" borderId="0" xfId="0" applyNumberFormat="1" applyAlignment="1">
      <alignment/>
    </xf>
    <xf numFmtId="10" fontId="3" fillId="0" borderId="0" xfId="20" applyNumberFormat="1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4" fontId="3" fillId="2" borderId="0" xfId="17" applyFont="1" applyFill="1" applyAlignment="1">
      <alignment/>
    </xf>
    <xf numFmtId="2" fontId="3" fillId="0" borderId="0" xfId="0" applyNumberFormat="1" applyFont="1" applyAlignment="1">
      <alignment horizontal="center"/>
    </xf>
    <xf numFmtId="44" fontId="3" fillId="0" borderId="0" xfId="17" applyFont="1" applyAlignment="1">
      <alignment/>
    </xf>
    <xf numFmtId="10" fontId="0" fillId="0" borderId="0" xfId="20" applyNumberForma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0" fontId="4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10" fontId="3" fillId="0" borderId="0" xfId="20" applyNumberFormat="1" applyFont="1" applyFill="1" applyAlignment="1">
      <alignment/>
    </xf>
    <xf numFmtId="43" fontId="0" fillId="0" borderId="0" xfId="18" applyAlignment="1">
      <alignment/>
    </xf>
    <xf numFmtId="43" fontId="3" fillId="0" borderId="0" xfId="18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4" fontId="3" fillId="0" borderId="0" xfId="17" applyFont="1" applyFill="1" applyAlignment="1">
      <alignment/>
    </xf>
    <xf numFmtId="44" fontId="3" fillId="0" borderId="0" xfId="17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0</xdr:rowOff>
    </xdr:from>
    <xdr:to>
      <xdr:col>11</xdr:col>
      <xdr:colOff>590550</xdr:colOff>
      <xdr:row>58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81200" y="581025"/>
          <a:ext cx="5848350" cy="387667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39</xdr:row>
      <xdr:rowOff>9525</xdr:rowOff>
    </xdr:from>
    <xdr:to>
      <xdr:col>12</xdr:col>
      <xdr:colOff>0</xdr:colOff>
      <xdr:row>65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590550"/>
          <a:ext cx="5848350" cy="4362450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9525</xdr:rowOff>
    </xdr:from>
    <xdr:to>
      <xdr:col>12</xdr:col>
      <xdr:colOff>0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590550"/>
          <a:ext cx="5848350" cy="420052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2</xdr:col>
      <xdr:colOff>200025</xdr:colOff>
      <xdr:row>37</xdr:row>
      <xdr:rowOff>47625</xdr:rowOff>
    </xdr:from>
    <xdr:to>
      <xdr:col>11</xdr:col>
      <xdr:colOff>561975</xdr:colOff>
      <xdr:row>63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6324600"/>
          <a:ext cx="5848350" cy="4362450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72</xdr:row>
      <xdr:rowOff>152400</xdr:rowOff>
    </xdr:from>
    <xdr:to>
      <xdr:col>11</xdr:col>
      <xdr:colOff>619125</xdr:colOff>
      <xdr:row>98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66900" y="12287250"/>
          <a:ext cx="5257800" cy="420052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3</xdr:col>
      <xdr:colOff>123825</xdr:colOff>
      <xdr:row>3</xdr:row>
      <xdr:rowOff>9525</xdr:rowOff>
    </xdr:from>
    <xdr:to>
      <xdr:col>11</xdr:col>
      <xdr:colOff>619125</xdr:colOff>
      <xdr:row>31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590550"/>
          <a:ext cx="5276850" cy="4686300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3</xdr:col>
      <xdr:colOff>123825</xdr:colOff>
      <xdr:row>38</xdr:row>
      <xdr:rowOff>152400</xdr:rowOff>
    </xdr:from>
    <xdr:to>
      <xdr:col>11</xdr:col>
      <xdr:colOff>619125</xdr:colOff>
      <xdr:row>64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6591300"/>
          <a:ext cx="5276850" cy="420052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0</xdr:rowOff>
    </xdr:from>
    <xdr:to>
      <xdr:col>11</xdr:col>
      <xdr:colOff>647700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581025"/>
          <a:ext cx="5848350" cy="4362450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3</xdr:col>
      <xdr:colOff>104775</xdr:colOff>
      <xdr:row>37</xdr:row>
      <xdr:rowOff>28575</xdr:rowOff>
    </xdr:from>
    <xdr:to>
      <xdr:col>11</xdr:col>
      <xdr:colOff>619125</xdr:colOff>
      <xdr:row>62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8825" y="6305550"/>
          <a:ext cx="5848350" cy="420052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  <xdr:twoCellAnchor>
    <xdr:from>
      <xdr:col>4</xdr:col>
      <xdr:colOff>57150</xdr:colOff>
      <xdr:row>67</xdr:row>
      <xdr:rowOff>57150</xdr:rowOff>
    </xdr:from>
    <xdr:to>
      <xdr:col>9</xdr:col>
      <xdr:colOff>314325</xdr:colOff>
      <xdr:row>83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7950" y="11287125"/>
          <a:ext cx="3590925" cy="2676525"/>
        </a:xfrm>
        <a:prstGeom prst="rect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43" customWidth="1"/>
    <col min="2" max="2" width="11.140625" style="0" customWidth="1"/>
    <col min="3" max="14" width="10.00390625" style="0" customWidth="1"/>
    <col min="15" max="15" width="11.140625" style="0" hidden="1" customWidth="1"/>
    <col min="16" max="16" width="0" style="0" hidden="1" customWidth="1"/>
    <col min="17" max="17" width="11.7109375" style="0" hidden="1" customWidth="1"/>
    <col min="18" max="18" width="10.00390625" style="0" hidden="1" customWidth="1"/>
    <col min="19" max="19" width="0" style="0" hidden="1" customWidth="1"/>
    <col min="20" max="20" width="13.57421875" style="0" hidden="1" customWidth="1"/>
    <col min="21" max="21" width="10.8515625" style="0" hidden="1" customWidth="1"/>
    <col min="22" max="31" width="0" style="0" hidden="1" customWidth="1"/>
  </cols>
  <sheetData>
    <row r="1" spans="1:18" s="2" customFormat="1" ht="20.25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 t="s">
        <v>1</v>
      </c>
      <c r="R1" s="3"/>
    </row>
    <row r="2" spans="1:20" ht="12.75">
      <c r="A2" s="46" t="s">
        <v>38</v>
      </c>
      <c r="B2" s="47">
        <v>0</v>
      </c>
      <c r="C2" s="47">
        <f aca="true" t="shared" si="0" ref="C2:N2">1+B2</f>
        <v>1</v>
      </c>
      <c r="D2" s="47">
        <f t="shared" si="0"/>
        <v>2</v>
      </c>
      <c r="E2" s="47">
        <f t="shared" si="0"/>
        <v>3</v>
      </c>
      <c r="F2" s="47">
        <f t="shared" si="0"/>
        <v>4</v>
      </c>
      <c r="G2" s="47">
        <f t="shared" si="0"/>
        <v>5</v>
      </c>
      <c r="H2" s="47">
        <f t="shared" si="0"/>
        <v>6</v>
      </c>
      <c r="I2" s="47">
        <f t="shared" si="0"/>
        <v>7</v>
      </c>
      <c r="J2" s="47">
        <f t="shared" si="0"/>
        <v>8</v>
      </c>
      <c r="K2" s="47">
        <f t="shared" si="0"/>
        <v>9</v>
      </c>
      <c r="L2" s="47">
        <f t="shared" si="0"/>
        <v>10</v>
      </c>
      <c r="M2" s="47">
        <f t="shared" si="0"/>
        <v>11</v>
      </c>
      <c r="N2" s="47">
        <f t="shared" si="0"/>
        <v>12</v>
      </c>
      <c r="P2" s="5"/>
      <c r="Q2" s="5"/>
      <c r="R2" s="5"/>
      <c r="T2" s="5"/>
    </row>
    <row r="3" spans="1:20" ht="12.75">
      <c r="A3" s="5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P3" s="6" t="s">
        <v>7</v>
      </c>
      <c r="Q3" s="7">
        <v>3527.25</v>
      </c>
      <c r="R3" s="7">
        <f>91.07+13.65</f>
        <v>104.72</v>
      </c>
      <c r="T3" s="8">
        <f aca="true" t="shared" si="1" ref="T3:T15">+B4/B$16*100</f>
        <v>232.55622292695472</v>
      </c>
    </row>
    <row r="4" spans="1:20" ht="12.75">
      <c r="A4" s="5" t="s">
        <v>7</v>
      </c>
      <c r="B4" s="30">
        <f aca="true" t="shared" si="2" ref="B4:N16">+$Q3+$R3*B$2</f>
        <v>3527.25</v>
      </c>
      <c r="C4" s="30">
        <f t="shared" si="2"/>
        <v>3631.97</v>
      </c>
      <c r="D4" s="30">
        <f t="shared" si="2"/>
        <v>3736.69</v>
      </c>
      <c r="E4" s="30">
        <f t="shared" si="2"/>
        <v>3841.41</v>
      </c>
      <c r="F4" s="30">
        <f t="shared" si="2"/>
        <v>3946.13</v>
      </c>
      <c r="G4" s="30">
        <f t="shared" si="2"/>
        <v>4050.85</v>
      </c>
      <c r="H4" s="30">
        <f t="shared" si="2"/>
        <v>4155.57</v>
      </c>
      <c r="I4" s="30">
        <f t="shared" si="2"/>
        <v>4260.29</v>
      </c>
      <c r="J4" s="30">
        <f t="shared" si="2"/>
        <v>4365.01</v>
      </c>
      <c r="K4" s="30">
        <f t="shared" si="2"/>
        <v>4469.73</v>
      </c>
      <c r="L4" s="30"/>
      <c r="M4" s="30"/>
      <c r="N4" s="30"/>
      <c r="P4" s="6" t="s">
        <v>8</v>
      </c>
      <c r="Q4" s="7">
        <v>2984.93</v>
      </c>
      <c r="R4" s="7">
        <f>91.07+13.65</f>
        <v>104.72</v>
      </c>
      <c r="T4" s="8">
        <f t="shared" si="1"/>
        <v>196.80035339183638</v>
      </c>
    </row>
    <row r="5" spans="1:20" ht="12.75">
      <c r="A5" s="5" t="s">
        <v>8</v>
      </c>
      <c r="B5" s="30">
        <f t="shared" si="2"/>
        <v>2984.93</v>
      </c>
      <c r="C5" s="30">
        <f t="shared" si="2"/>
        <v>3089.6499999999996</v>
      </c>
      <c r="D5" s="30">
        <f t="shared" si="2"/>
        <v>3194.37</v>
      </c>
      <c r="E5" s="30">
        <f t="shared" si="2"/>
        <v>3299.0899999999997</v>
      </c>
      <c r="F5" s="30">
        <f t="shared" si="2"/>
        <v>3403.81</v>
      </c>
      <c r="G5" s="30">
        <f t="shared" si="2"/>
        <v>3508.5299999999997</v>
      </c>
      <c r="H5" s="30">
        <f t="shared" si="2"/>
        <v>3613.25</v>
      </c>
      <c r="I5" s="30">
        <f t="shared" si="2"/>
        <v>3717.97</v>
      </c>
      <c r="J5" s="30">
        <f t="shared" si="2"/>
        <v>3822.6899999999996</v>
      </c>
      <c r="K5" s="30">
        <f t="shared" si="2"/>
        <v>3927.41</v>
      </c>
      <c r="L5" s="30"/>
      <c r="M5" s="30"/>
      <c r="N5" s="30"/>
      <c r="P5" s="6" t="s">
        <v>9</v>
      </c>
      <c r="Q5" s="7">
        <v>2664.9</v>
      </c>
      <c r="R5" s="7">
        <f aca="true" t="shared" si="3" ref="R5:R10">39.7+7.64</f>
        <v>47.34</v>
      </c>
      <c r="T5" s="8">
        <f t="shared" si="1"/>
        <v>175.70035536977576</v>
      </c>
    </row>
    <row r="6" spans="1:20" ht="12.75">
      <c r="A6" s="5" t="s">
        <v>9</v>
      </c>
      <c r="B6" s="30">
        <f t="shared" si="2"/>
        <v>2664.9</v>
      </c>
      <c r="C6" s="30">
        <f t="shared" si="2"/>
        <v>2712.2400000000002</v>
      </c>
      <c r="D6" s="30">
        <f t="shared" si="2"/>
        <v>2759.58</v>
      </c>
      <c r="E6" s="30">
        <f t="shared" si="2"/>
        <v>2806.92</v>
      </c>
      <c r="F6" s="30">
        <f t="shared" si="2"/>
        <v>2854.26</v>
      </c>
      <c r="G6" s="30">
        <f t="shared" si="2"/>
        <v>2901.6</v>
      </c>
      <c r="H6" s="30">
        <f t="shared" si="2"/>
        <v>2948.94</v>
      </c>
      <c r="I6" s="30">
        <f t="shared" si="2"/>
        <v>2996.28</v>
      </c>
      <c r="J6" s="30">
        <f t="shared" si="2"/>
        <v>3043.62</v>
      </c>
      <c r="K6" s="30">
        <f t="shared" si="2"/>
        <v>3090.96</v>
      </c>
      <c r="L6" s="30">
        <f t="shared" si="2"/>
        <v>3138.3</v>
      </c>
      <c r="M6" s="30">
        <f t="shared" si="2"/>
        <v>3185.6400000000003</v>
      </c>
      <c r="N6" s="30">
        <f t="shared" si="2"/>
        <v>3232.98</v>
      </c>
      <c r="P6" s="6" t="s">
        <v>10</v>
      </c>
      <c r="Q6" s="7">
        <v>2505.64</v>
      </c>
      <c r="R6" s="7">
        <f t="shared" si="3"/>
        <v>47.34</v>
      </c>
      <c r="T6" s="8">
        <f t="shared" si="1"/>
        <v>165.20013449987803</v>
      </c>
    </row>
    <row r="7" spans="1:21" ht="12.75">
      <c r="A7" s="5" t="s">
        <v>10</v>
      </c>
      <c r="B7" s="30">
        <f t="shared" si="2"/>
        <v>2505.64</v>
      </c>
      <c r="C7" s="30">
        <f t="shared" si="2"/>
        <v>2552.98</v>
      </c>
      <c r="D7" s="30">
        <f t="shared" si="2"/>
        <v>2600.3199999999997</v>
      </c>
      <c r="E7" s="30">
        <f t="shared" si="2"/>
        <v>2647.66</v>
      </c>
      <c r="F7" s="30">
        <f t="shared" si="2"/>
        <v>2695</v>
      </c>
      <c r="G7" s="30">
        <f t="shared" si="2"/>
        <v>2742.3399999999997</v>
      </c>
      <c r="H7" s="30">
        <f t="shared" si="2"/>
        <v>2789.68</v>
      </c>
      <c r="I7" s="30">
        <f t="shared" si="2"/>
        <v>2837.02</v>
      </c>
      <c r="J7" s="30">
        <f t="shared" si="2"/>
        <v>2884.3599999999997</v>
      </c>
      <c r="K7" s="30">
        <f t="shared" si="2"/>
        <v>2931.7</v>
      </c>
      <c r="L7" s="30">
        <f t="shared" si="2"/>
        <v>2979.04</v>
      </c>
      <c r="M7" s="30">
        <f t="shared" si="2"/>
        <v>3026.38</v>
      </c>
      <c r="N7" s="30">
        <f t="shared" si="2"/>
        <v>3073.72</v>
      </c>
      <c r="P7" s="6" t="s">
        <v>11</v>
      </c>
      <c r="Q7" s="7">
        <v>2195.47</v>
      </c>
      <c r="R7" s="7">
        <f t="shared" si="3"/>
        <v>47.34</v>
      </c>
      <c r="T7" s="8">
        <f t="shared" si="1"/>
        <v>144.7502192216149</v>
      </c>
      <c r="U7" s="8"/>
    </row>
    <row r="8" spans="1:21" ht="12.75">
      <c r="A8" s="5" t="s">
        <v>11</v>
      </c>
      <c r="B8" s="30">
        <f t="shared" si="2"/>
        <v>2195.47</v>
      </c>
      <c r="C8" s="30">
        <f t="shared" si="2"/>
        <v>2242.81</v>
      </c>
      <c r="D8" s="30">
        <f t="shared" si="2"/>
        <v>2290.1499999999996</v>
      </c>
      <c r="E8" s="30">
        <f t="shared" si="2"/>
        <v>2337.49</v>
      </c>
      <c r="F8" s="30">
        <f t="shared" si="2"/>
        <v>2384.83</v>
      </c>
      <c r="G8" s="30">
        <f t="shared" si="2"/>
        <v>2432.1699999999996</v>
      </c>
      <c r="H8" s="30">
        <f t="shared" si="2"/>
        <v>2479.5099999999998</v>
      </c>
      <c r="I8" s="30">
        <f t="shared" si="2"/>
        <v>2526.85</v>
      </c>
      <c r="J8" s="30">
        <f t="shared" si="2"/>
        <v>2574.1899999999996</v>
      </c>
      <c r="K8" s="30">
        <f t="shared" si="2"/>
        <v>2621.5299999999997</v>
      </c>
      <c r="L8" s="30">
        <f t="shared" si="2"/>
        <v>2668.87</v>
      </c>
      <c r="M8" s="30">
        <f t="shared" si="2"/>
        <v>2716.21</v>
      </c>
      <c r="N8" s="30">
        <f t="shared" si="2"/>
        <v>2763.5499999999997</v>
      </c>
      <c r="P8" s="6" t="s">
        <v>12</v>
      </c>
      <c r="Q8" s="7">
        <v>2040.76</v>
      </c>
      <c r="R8" s="7">
        <f t="shared" si="3"/>
        <v>47.34</v>
      </c>
      <c r="T8" s="8">
        <f t="shared" si="1"/>
        <v>134.54998582476776</v>
      </c>
      <c r="U8" s="8"/>
    </row>
    <row r="9" spans="1:20" ht="12.75">
      <c r="A9" s="5" t="s">
        <v>12</v>
      </c>
      <c r="B9" s="30">
        <f t="shared" si="2"/>
        <v>2040.76</v>
      </c>
      <c r="C9" s="30">
        <f t="shared" si="2"/>
        <v>2088.1</v>
      </c>
      <c r="D9" s="30">
        <f t="shared" si="2"/>
        <v>2135.44</v>
      </c>
      <c r="E9" s="30">
        <f t="shared" si="2"/>
        <v>2182.78</v>
      </c>
      <c r="F9" s="30">
        <f t="shared" si="2"/>
        <v>2230.12</v>
      </c>
      <c r="G9" s="30">
        <f t="shared" si="2"/>
        <v>2277.46</v>
      </c>
      <c r="H9" s="30">
        <f t="shared" si="2"/>
        <v>2324.8</v>
      </c>
      <c r="I9" s="30">
        <f t="shared" si="2"/>
        <v>2372.14</v>
      </c>
      <c r="J9" s="30">
        <f t="shared" si="2"/>
        <v>2419.48</v>
      </c>
      <c r="K9" s="30">
        <f t="shared" si="2"/>
        <v>2466.82</v>
      </c>
      <c r="L9" s="30">
        <f t="shared" si="2"/>
        <v>2514.16</v>
      </c>
      <c r="M9" s="30">
        <f t="shared" si="2"/>
        <v>2561.5</v>
      </c>
      <c r="N9" s="30">
        <f t="shared" si="2"/>
        <v>2608.84</v>
      </c>
      <c r="P9" s="6" t="s">
        <v>13</v>
      </c>
      <c r="Q9" s="7">
        <v>1926.25</v>
      </c>
      <c r="R9" s="7">
        <f t="shared" si="3"/>
        <v>47.34</v>
      </c>
      <c r="T9" s="8">
        <f t="shared" si="1"/>
        <v>127.000191200807</v>
      </c>
    </row>
    <row r="10" spans="1:21" ht="12.75">
      <c r="A10" s="5" t="s">
        <v>13</v>
      </c>
      <c r="B10" s="30">
        <f t="shared" si="2"/>
        <v>1926.25</v>
      </c>
      <c r="C10" s="30">
        <f t="shared" si="2"/>
        <v>1973.59</v>
      </c>
      <c r="D10" s="30">
        <f t="shared" si="2"/>
        <v>2020.93</v>
      </c>
      <c r="E10" s="30">
        <f t="shared" si="2"/>
        <v>2068.27</v>
      </c>
      <c r="F10" s="30">
        <f t="shared" si="2"/>
        <v>2115.61</v>
      </c>
      <c r="G10" s="30">
        <f t="shared" si="2"/>
        <v>2162.95</v>
      </c>
      <c r="H10" s="30">
        <f t="shared" si="2"/>
        <v>2210.29</v>
      </c>
      <c r="I10" s="30">
        <f t="shared" si="2"/>
        <v>2257.63</v>
      </c>
      <c r="J10" s="30">
        <f t="shared" si="2"/>
        <v>2304.9700000000003</v>
      </c>
      <c r="K10" s="30">
        <f t="shared" si="2"/>
        <v>2352.31</v>
      </c>
      <c r="L10" s="30">
        <f t="shared" si="2"/>
        <v>2399.65</v>
      </c>
      <c r="M10" s="30">
        <f t="shared" si="2"/>
        <v>2446.99</v>
      </c>
      <c r="N10" s="30">
        <f t="shared" si="2"/>
        <v>2494.33</v>
      </c>
      <c r="P10" s="6" t="s">
        <v>14</v>
      </c>
      <c r="Q10" s="7">
        <v>1820.08</v>
      </c>
      <c r="R10" s="7">
        <f t="shared" si="3"/>
        <v>47.34</v>
      </c>
      <c r="T10" s="8">
        <f t="shared" si="1"/>
        <v>120.00026372525103</v>
      </c>
      <c r="U10" s="8"/>
    </row>
    <row r="11" spans="1:21" ht="12.75">
      <c r="A11" s="5" t="s">
        <v>14</v>
      </c>
      <c r="B11" s="30">
        <f t="shared" si="2"/>
        <v>1820.08</v>
      </c>
      <c r="C11" s="30">
        <f t="shared" si="2"/>
        <v>1867.4199999999998</v>
      </c>
      <c r="D11" s="30">
        <f t="shared" si="2"/>
        <v>1914.76</v>
      </c>
      <c r="E11" s="30">
        <f t="shared" si="2"/>
        <v>1962.1</v>
      </c>
      <c r="F11" s="30">
        <f t="shared" si="2"/>
        <v>2009.44</v>
      </c>
      <c r="G11" s="30">
        <f t="shared" si="2"/>
        <v>2056.7799999999997</v>
      </c>
      <c r="H11" s="30">
        <f t="shared" si="2"/>
        <v>2104.12</v>
      </c>
      <c r="I11" s="30">
        <f t="shared" si="2"/>
        <v>2151.46</v>
      </c>
      <c r="J11" s="30">
        <f t="shared" si="2"/>
        <v>2198.8</v>
      </c>
      <c r="K11" s="30">
        <f t="shared" si="2"/>
        <v>2246.14</v>
      </c>
      <c r="L11" s="30">
        <f t="shared" si="2"/>
        <v>2293.48</v>
      </c>
      <c r="M11" s="30">
        <f t="shared" si="2"/>
        <v>2340.8199999999997</v>
      </c>
      <c r="N11" s="30">
        <f t="shared" si="2"/>
        <v>2388.16</v>
      </c>
      <c r="P11" s="6" t="s">
        <v>15</v>
      </c>
      <c r="Q11" s="7">
        <v>1713.91</v>
      </c>
      <c r="R11" s="7">
        <f>33.99+6.54</f>
        <v>40.53</v>
      </c>
      <c r="T11" s="8">
        <f t="shared" si="1"/>
        <v>113.00033624969508</v>
      </c>
      <c r="U11" s="8"/>
    </row>
    <row r="12" spans="1:21" ht="12.75">
      <c r="A12" s="5" t="s">
        <v>15</v>
      </c>
      <c r="B12" s="30">
        <f t="shared" si="2"/>
        <v>1713.91</v>
      </c>
      <c r="C12" s="30">
        <f t="shared" si="2"/>
        <v>1754.44</v>
      </c>
      <c r="D12" s="30">
        <f t="shared" si="2"/>
        <v>1794.97</v>
      </c>
      <c r="E12" s="30">
        <f t="shared" si="2"/>
        <v>1835.5</v>
      </c>
      <c r="F12" s="30">
        <f t="shared" si="2"/>
        <v>1876.0300000000002</v>
      </c>
      <c r="G12" s="30">
        <f t="shared" si="2"/>
        <v>1916.5600000000002</v>
      </c>
      <c r="H12" s="30">
        <f t="shared" si="2"/>
        <v>1957.0900000000001</v>
      </c>
      <c r="I12" s="30">
        <f t="shared" si="2"/>
        <v>1997.6200000000001</v>
      </c>
      <c r="J12" s="30">
        <f t="shared" si="2"/>
        <v>2038.15</v>
      </c>
      <c r="K12" s="30">
        <f t="shared" si="2"/>
        <v>2078.6800000000003</v>
      </c>
      <c r="L12" s="30">
        <f t="shared" si="2"/>
        <v>2119.21</v>
      </c>
      <c r="M12" s="30">
        <f t="shared" si="2"/>
        <v>2159.7400000000002</v>
      </c>
      <c r="N12" s="30">
        <f t="shared" si="2"/>
        <v>2200.27</v>
      </c>
      <c r="P12" s="6" t="s">
        <v>16</v>
      </c>
      <c r="Q12" s="7">
        <v>1668.4</v>
      </c>
      <c r="R12" s="7">
        <f>27.78+5.34</f>
        <v>33.120000000000005</v>
      </c>
      <c r="T12" s="8">
        <f t="shared" si="1"/>
        <v>109.99980220606173</v>
      </c>
      <c r="U12" s="8"/>
    </row>
    <row r="13" spans="1:20" ht="12.75">
      <c r="A13" s="5" t="s">
        <v>16</v>
      </c>
      <c r="B13" s="30">
        <f t="shared" si="2"/>
        <v>1668.4</v>
      </c>
      <c r="C13" s="30">
        <f t="shared" si="2"/>
        <v>1701.52</v>
      </c>
      <c r="D13" s="30">
        <f t="shared" si="2"/>
        <v>1734.64</v>
      </c>
      <c r="E13" s="30">
        <f t="shared" si="2"/>
        <v>1767.7600000000002</v>
      </c>
      <c r="F13" s="30">
        <f t="shared" si="2"/>
        <v>1800.88</v>
      </c>
      <c r="G13" s="30">
        <f t="shared" si="2"/>
        <v>1834</v>
      </c>
      <c r="H13" s="30">
        <f t="shared" si="2"/>
        <v>1867.1200000000001</v>
      </c>
      <c r="I13" s="30">
        <f t="shared" si="2"/>
        <v>1900.2400000000002</v>
      </c>
      <c r="J13" s="30">
        <f t="shared" si="2"/>
        <v>1933.3600000000001</v>
      </c>
      <c r="K13" s="30">
        <f t="shared" si="2"/>
        <v>1966.48</v>
      </c>
      <c r="L13" s="30">
        <f t="shared" si="2"/>
        <v>1999.6000000000001</v>
      </c>
      <c r="M13" s="30">
        <f t="shared" si="2"/>
        <v>2032.7200000000003</v>
      </c>
      <c r="N13" s="30">
        <f t="shared" si="2"/>
        <v>2065.84</v>
      </c>
      <c r="P13" s="6" t="s">
        <v>17</v>
      </c>
      <c r="Q13" s="7">
        <v>1622.91</v>
      </c>
      <c r="R13" s="7">
        <f>27.78+5.34</f>
        <v>33.120000000000005</v>
      </c>
      <c r="T13" s="8">
        <f t="shared" si="1"/>
        <v>107.00058678868356</v>
      </c>
    </row>
    <row r="14" spans="1:20" ht="12.75">
      <c r="A14" s="5" t="s">
        <v>17</v>
      </c>
      <c r="B14" s="30">
        <f t="shared" si="2"/>
        <v>1622.91</v>
      </c>
      <c r="C14" s="30">
        <f t="shared" si="2"/>
        <v>1656.0300000000002</v>
      </c>
      <c r="D14" s="30">
        <f t="shared" si="2"/>
        <v>1689.15</v>
      </c>
      <c r="E14" s="30">
        <f t="shared" si="2"/>
        <v>1722.27</v>
      </c>
      <c r="F14" s="30">
        <f t="shared" si="2"/>
        <v>1755.39</v>
      </c>
      <c r="G14" s="30">
        <f t="shared" si="2"/>
        <v>1788.5100000000002</v>
      </c>
      <c r="H14" s="30">
        <f t="shared" si="2"/>
        <v>1821.63</v>
      </c>
      <c r="I14" s="30">
        <f t="shared" si="2"/>
        <v>1854.75</v>
      </c>
      <c r="J14" s="30">
        <f t="shared" si="2"/>
        <v>1887.8700000000001</v>
      </c>
      <c r="K14" s="30">
        <f t="shared" si="2"/>
        <v>1920.9900000000002</v>
      </c>
      <c r="L14" s="30">
        <f t="shared" si="2"/>
        <v>1954.1100000000001</v>
      </c>
      <c r="M14" s="30">
        <f t="shared" si="2"/>
        <v>1987.23</v>
      </c>
      <c r="N14" s="30">
        <f t="shared" si="2"/>
        <v>2020.3500000000001</v>
      </c>
      <c r="P14" s="6" t="s">
        <v>18</v>
      </c>
      <c r="Q14" s="7">
        <v>1544.64</v>
      </c>
      <c r="R14" s="7">
        <f>20.22+3.89</f>
        <v>24.11</v>
      </c>
      <c r="T14" s="8">
        <f t="shared" si="1"/>
        <v>101.84014293908608</v>
      </c>
    </row>
    <row r="15" spans="1:20" ht="12.75">
      <c r="A15" s="5" t="s">
        <v>18</v>
      </c>
      <c r="B15" s="30">
        <f t="shared" si="2"/>
        <v>1544.64</v>
      </c>
      <c r="C15" s="30">
        <f t="shared" si="2"/>
        <v>1568.75</v>
      </c>
      <c r="D15" s="30">
        <f t="shared" si="2"/>
        <v>1592.8600000000001</v>
      </c>
      <c r="E15" s="30">
        <f t="shared" si="2"/>
        <v>1616.97</v>
      </c>
      <c r="F15" s="30">
        <f t="shared" si="2"/>
        <v>1641.0800000000002</v>
      </c>
      <c r="G15" s="30">
        <f t="shared" si="2"/>
        <v>1665.19</v>
      </c>
      <c r="H15" s="30">
        <f t="shared" si="2"/>
        <v>1689.3000000000002</v>
      </c>
      <c r="I15" s="30">
        <f t="shared" si="2"/>
        <v>1713.41</v>
      </c>
      <c r="J15" s="30">
        <f t="shared" si="2"/>
        <v>1737.52</v>
      </c>
      <c r="K15" s="30">
        <f t="shared" si="2"/>
        <v>1761.63</v>
      </c>
      <c r="L15" s="30">
        <f t="shared" si="2"/>
        <v>1785.74</v>
      </c>
      <c r="M15" s="30">
        <f t="shared" si="2"/>
        <v>1809.8500000000001</v>
      </c>
      <c r="N15" s="30">
        <f t="shared" si="2"/>
        <v>1833.96</v>
      </c>
      <c r="P15" s="6" t="s">
        <v>19</v>
      </c>
      <c r="Q15" s="7">
        <v>1516.73</v>
      </c>
      <c r="R15" s="7">
        <f>19.21+3.7</f>
        <v>22.91</v>
      </c>
      <c r="T15" s="8">
        <f t="shared" si="1"/>
        <v>100</v>
      </c>
    </row>
    <row r="16" spans="1:14" ht="12.75">
      <c r="A16" s="5" t="s">
        <v>19</v>
      </c>
      <c r="B16" s="30">
        <f t="shared" si="2"/>
        <v>1516.73</v>
      </c>
      <c r="C16" s="30">
        <f t="shared" si="2"/>
        <v>1539.64</v>
      </c>
      <c r="D16" s="30">
        <f t="shared" si="2"/>
        <v>1562.55</v>
      </c>
      <c r="E16" s="30">
        <f t="shared" si="2"/>
        <v>1585.46</v>
      </c>
      <c r="F16" s="30">
        <f t="shared" si="2"/>
        <v>1608.3700000000001</v>
      </c>
      <c r="G16" s="30">
        <f t="shared" si="2"/>
        <v>1631.28</v>
      </c>
      <c r="H16" s="30">
        <f t="shared" si="2"/>
        <v>1654.19</v>
      </c>
      <c r="I16" s="30">
        <f t="shared" si="2"/>
        <v>1677.1</v>
      </c>
      <c r="J16" s="30">
        <f t="shared" si="2"/>
        <v>1700.01</v>
      </c>
      <c r="K16" s="30">
        <f t="shared" si="2"/>
        <v>1722.92</v>
      </c>
      <c r="L16" s="30">
        <f t="shared" si="2"/>
        <v>1745.83</v>
      </c>
      <c r="M16" s="30">
        <f t="shared" si="2"/>
        <v>1768.74</v>
      </c>
      <c r="N16" s="30">
        <f t="shared" si="2"/>
        <v>1791.65</v>
      </c>
    </row>
    <row r="18" spans="1:35" s="2" customFormat="1" ht="20.25" hidden="1">
      <c r="A18" s="42" t="s">
        <v>47</v>
      </c>
      <c r="R18" s="11"/>
      <c r="V18" s="3" t="s">
        <v>21</v>
      </c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hidden="1">
      <c r="A19" s="4" t="s">
        <v>2</v>
      </c>
      <c r="B19" s="4">
        <v>0</v>
      </c>
      <c r="C19" s="4">
        <f aca="true" t="shared" si="4" ref="C19:N19">1+B19</f>
        <v>1</v>
      </c>
      <c r="D19" s="4">
        <f t="shared" si="4"/>
        <v>2</v>
      </c>
      <c r="E19" s="4">
        <f t="shared" si="4"/>
        <v>3</v>
      </c>
      <c r="F19" s="4">
        <f t="shared" si="4"/>
        <v>4</v>
      </c>
      <c r="G19" s="4">
        <f t="shared" si="4"/>
        <v>5</v>
      </c>
      <c r="H19" s="4">
        <f t="shared" si="4"/>
        <v>6</v>
      </c>
      <c r="I19" s="4">
        <f t="shared" si="4"/>
        <v>7</v>
      </c>
      <c r="J19" s="4">
        <f t="shared" si="4"/>
        <v>8</v>
      </c>
      <c r="K19" s="4">
        <f t="shared" si="4"/>
        <v>9</v>
      </c>
      <c r="L19" s="4">
        <f t="shared" si="4"/>
        <v>10</v>
      </c>
      <c r="M19" s="4">
        <f t="shared" si="4"/>
        <v>11</v>
      </c>
      <c r="N19" s="4">
        <f t="shared" si="4"/>
        <v>12</v>
      </c>
      <c r="P19" s="5" t="s">
        <v>3</v>
      </c>
      <c r="Q19" s="5" t="s">
        <v>4</v>
      </c>
      <c r="R19" s="5" t="s">
        <v>5</v>
      </c>
      <c r="T19" s="5" t="s">
        <v>6</v>
      </c>
      <c r="V19" s="4" t="s">
        <v>2</v>
      </c>
      <c r="W19" s="4">
        <v>0</v>
      </c>
      <c r="X19" s="4">
        <f aca="true" t="shared" si="5" ref="X19:AI19">1+W19</f>
        <v>1</v>
      </c>
      <c r="Y19" s="4">
        <f t="shared" si="5"/>
        <v>2</v>
      </c>
      <c r="Z19" s="4">
        <f t="shared" si="5"/>
        <v>3</v>
      </c>
      <c r="AA19" s="4">
        <f t="shared" si="5"/>
        <v>4</v>
      </c>
      <c r="AB19" s="4">
        <f t="shared" si="5"/>
        <v>5</v>
      </c>
      <c r="AC19" s="4">
        <f t="shared" si="5"/>
        <v>6</v>
      </c>
      <c r="AD19" s="4">
        <f t="shared" si="5"/>
        <v>7</v>
      </c>
      <c r="AE19" s="4">
        <f t="shared" si="5"/>
        <v>8</v>
      </c>
      <c r="AF19" s="4">
        <f t="shared" si="5"/>
        <v>9</v>
      </c>
      <c r="AG19" s="4">
        <f t="shared" si="5"/>
        <v>10</v>
      </c>
      <c r="AH19" s="4">
        <f t="shared" si="5"/>
        <v>11</v>
      </c>
      <c r="AI19" s="4">
        <f t="shared" si="5"/>
        <v>12</v>
      </c>
    </row>
    <row r="20" spans="1:22" ht="12.75" hidden="1">
      <c r="A20" s="5" t="s">
        <v>3</v>
      </c>
      <c r="P20" s="6" t="s">
        <v>7</v>
      </c>
      <c r="Q20" s="7">
        <f>+Q3*(1+$R$18)</f>
        <v>3527.25</v>
      </c>
      <c r="R20" s="7">
        <f>91.07+13.65</f>
        <v>104.72</v>
      </c>
      <c r="T20" s="8">
        <f aca="true" t="shared" si="6" ref="T20:T32">+B21/B$16*100</f>
        <v>233.69574841929673</v>
      </c>
      <c r="V20" s="5" t="s">
        <v>3</v>
      </c>
    </row>
    <row r="21" spans="1:35" ht="12.75" hidden="1">
      <c r="A21" s="5" t="s">
        <v>7</v>
      </c>
      <c r="B21" s="13">
        <f>+B4*1.0049</f>
        <v>3544.533525</v>
      </c>
      <c r="C21" s="13">
        <f aca="true" t="shared" si="7" ref="C21:K21">+C4*1.0049</f>
        <v>3649.7666529999997</v>
      </c>
      <c r="D21" s="13">
        <f t="shared" si="7"/>
        <v>3754.9997809999995</v>
      </c>
      <c r="E21" s="13">
        <f t="shared" si="7"/>
        <v>3860.2329089999994</v>
      </c>
      <c r="F21" s="13">
        <f t="shared" si="7"/>
        <v>3965.4660369999997</v>
      </c>
      <c r="G21" s="13">
        <f t="shared" si="7"/>
        <v>4070.6991649999995</v>
      </c>
      <c r="H21" s="13">
        <f t="shared" si="7"/>
        <v>4175.932292999999</v>
      </c>
      <c r="I21" s="13">
        <f t="shared" si="7"/>
        <v>4281.165421</v>
      </c>
      <c r="J21" s="13">
        <f t="shared" si="7"/>
        <v>4386.398549</v>
      </c>
      <c r="K21" s="13">
        <f t="shared" si="7"/>
        <v>4491.631676999999</v>
      </c>
      <c r="L21" s="13"/>
      <c r="M21" s="13"/>
      <c r="N21" s="13"/>
      <c r="P21" s="6" t="s">
        <v>8</v>
      </c>
      <c r="Q21" s="7">
        <f aca="true" t="shared" si="8" ref="Q21:Q32">+Q4*(1+$R$18)</f>
        <v>2984.93</v>
      </c>
      <c r="R21" s="7">
        <f>91.07+13.65</f>
        <v>104.72</v>
      </c>
      <c r="T21" s="8">
        <f t="shared" si="6"/>
        <v>197.76467512345636</v>
      </c>
      <c r="V21" s="6" t="s">
        <v>7</v>
      </c>
      <c r="W21" s="8">
        <f aca="true" t="shared" si="9" ref="W21:W33">+B21-B4</f>
        <v>17.283524999999827</v>
      </c>
      <c r="X21" s="8">
        <f aca="true" t="shared" si="10" ref="X21:X33">+C21-C4</f>
        <v>17.79665299999988</v>
      </c>
      <c r="Y21" s="8">
        <f aca="true" t="shared" si="11" ref="Y21:Y33">+D21-D4</f>
        <v>18.309780999999475</v>
      </c>
      <c r="Z21" s="8">
        <f aca="true" t="shared" si="12" ref="Z21:Z33">+E21-E4</f>
        <v>18.822908999999527</v>
      </c>
      <c r="AA21" s="8">
        <f aca="true" t="shared" si="13" ref="AA21:AA33">+F21-F4</f>
        <v>19.33603699999958</v>
      </c>
      <c r="AB21" s="8">
        <f aca="true" t="shared" si="14" ref="AB21:AB33">+G21-G4</f>
        <v>19.84916499999963</v>
      </c>
      <c r="AC21" s="8">
        <f aca="true" t="shared" si="15" ref="AC21:AC33">+H21-H4</f>
        <v>20.362292999999227</v>
      </c>
      <c r="AD21" s="8">
        <f aca="true" t="shared" si="16" ref="AD21:AD33">+I21-I4</f>
        <v>20.875420999999733</v>
      </c>
      <c r="AE21" s="8">
        <f aca="true" t="shared" si="17" ref="AE21:AE33">+J21-J4</f>
        <v>21.38854899999933</v>
      </c>
      <c r="AF21" s="8">
        <f aca="true" t="shared" si="18" ref="AF21:AF33">+K21-K4</f>
        <v>21.901676999999836</v>
      </c>
      <c r="AG21" s="8"/>
      <c r="AH21" s="8"/>
      <c r="AI21" s="8"/>
    </row>
    <row r="22" spans="1:35" ht="12.75" hidden="1">
      <c r="A22" s="5" t="s">
        <v>8</v>
      </c>
      <c r="B22" s="13">
        <f aca="true" t="shared" si="19" ref="B22:N33">+B5*1.0049</f>
        <v>2999.5561569999995</v>
      </c>
      <c r="C22" s="13">
        <f t="shared" si="19"/>
        <v>3104.7892849999994</v>
      </c>
      <c r="D22" s="13">
        <f t="shared" si="19"/>
        <v>3210.0224129999997</v>
      </c>
      <c r="E22" s="13">
        <f t="shared" si="19"/>
        <v>3315.2555409999995</v>
      </c>
      <c r="F22" s="13">
        <f t="shared" si="19"/>
        <v>3420.488669</v>
      </c>
      <c r="G22" s="13">
        <f t="shared" si="19"/>
        <v>3525.7217969999992</v>
      </c>
      <c r="H22" s="13">
        <f t="shared" si="19"/>
        <v>3630.9549249999995</v>
      </c>
      <c r="I22" s="13">
        <f t="shared" si="19"/>
        <v>3736.1880529999994</v>
      </c>
      <c r="J22" s="13">
        <f t="shared" si="19"/>
        <v>3841.4211809999993</v>
      </c>
      <c r="K22" s="13">
        <f t="shared" si="19"/>
        <v>3946.6543089999996</v>
      </c>
      <c r="L22" s="13"/>
      <c r="M22" s="13"/>
      <c r="N22" s="13"/>
      <c r="P22" s="6" t="s">
        <v>9</v>
      </c>
      <c r="Q22" s="7">
        <f t="shared" si="8"/>
        <v>2664.9</v>
      </c>
      <c r="R22" s="7">
        <f aca="true" t="shared" si="20" ref="R22:R27">39.7+7.64</f>
        <v>47.34</v>
      </c>
      <c r="T22" s="8">
        <f t="shared" si="6"/>
        <v>176.56128711108764</v>
      </c>
      <c r="V22" s="6" t="s">
        <v>8</v>
      </c>
      <c r="W22" s="8">
        <f t="shared" si="9"/>
        <v>14.626156999999694</v>
      </c>
      <c r="X22" s="8">
        <f t="shared" si="10"/>
        <v>15.139284999999745</v>
      </c>
      <c r="Y22" s="8">
        <f t="shared" si="11"/>
        <v>15.652412999999797</v>
      </c>
      <c r="Z22" s="8">
        <f t="shared" si="12"/>
        <v>16.16554099999985</v>
      </c>
      <c r="AA22" s="8">
        <f t="shared" si="13"/>
        <v>16.6786689999999</v>
      </c>
      <c r="AB22" s="8">
        <f t="shared" si="14"/>
        <v>17.191796999999497</v>
      </c>
      <c r="AC22" s="8">
        <f t="shared" si="15"/>
        <v>17.704924999999548</v>
      </c>
      <c r="AD22" s="8">
        <f t="shared" si="16"/>
        <v>18.2180529999996</v>
      </c>
      <c r="AE22" s="8">
        <f t="shared" si="17"/>
        <v>18.73118099999965</v>
      </c>
      <c r="AF22" s="8">
        <f t="shared" si="18"/>
        <v>19.244308999999703</v>
      </c>
      <c r="AG22" s="8"/>
      <c r="AH22" s="8"/>
      <c r="AI22" s="8"/>
    </row>
    <row r="23" spans="1:35" ht="12.75" hidden="1">
      <c r="A23" s="5" t="s">
        <v>9</v>
      </c>
      <c r="B23" s="13">
        <f t="shared" si="19"/>
        <v>2677.95801</v>
      </c>
      <c r="C23" s="13">
        <f t="shared" si="19"/>
        <v>2725.529976</v>
      </c>
      <c r="D23" s="13">
        <f t="shared" si="19"/>
        <v>2773.101942</v>
      </c>
      <c r="E23" s="13">
        <f t="shared" si="19"/>
        <v>2820.6739079999998</v>
      </c>
      <c r="F23" s="13">
        <f t="shared" si="19"/>
        <v>2868.2458739999997</v>
      </c>
      <c r="G23" s="13">
        <f t="shared" si="19"/>
        <v>2915.8178399999997</v>
      </c>
      <c r="H23" s="13">
        <f t="shared" si="19"/>
        <v>2963.3898059999997</v>
      </c>
      <c r="I23" s="13">
        <f t="shared" si="19"/>
        <v>3010.961772</v>
      </c>
      <c r="J23" s="13">
        <f t="shared" si="19"/>
        <v>3058.5337379999996</v>
      </c>
      <c r="K23" s="13">
        <f t="shared" si="19"/>
        <v>3106.1057039999996</v>
      </c>
      <c r="L23" s="13">
        <f t="shared" si="19"/>
        <v>3153.67767</v>
      </c>
      <c r="M23" s="13">
        <f t="shared" si="19"/>
        <v>3201.249636</v>
      </c>
      <c r="N23" s="13">
        <f t="shared" si="19"/>
        <v>3248.8216019999995</v>
      </c>
      <c r="P23" s="6" t="s">
        <v>10</v>
      </c>
      <c r="Q23" s="7">
        <f t="shared" si="8"/>
        <v>2505.64</v>
      </c>
      <c r="R23" s="7">
        <f t="shared" si="20"/>
        <v>47.34</v>
      </c>
      <c r="T23" s="8">
        <f t="shared" si="6"/>
        <v>166.0096151589274</v>
      </c>
      <c r="V23" s="6" t="s">
        <v>9</v>
      </c>
      <c r="W23" s="8">
        <f t="shared" si="9"/>
        <v>13.05800999999974</v>
      </c>
      <c r="X23" s="8">
        <f t="shared" si="10"/>
        <v>13.28997599999957</v>
      </c>
      <c r="Y23" s="8">
        <f t="shared" si="11"/>
        <v>13.521941999999854</v>
      </c>
      <c r="Z23" s="8">
        <f t="shared" si="12"/>
        <v>13.753907999999683</v>
      </c>
      <c r="AA23" s="8">
        <f t="shared" si="13"/>
        <v>13.985873999999512</v>
      </c>
      <c r="AB23" s="8">
        <f t="shared" si="14"/>
        <v>14.217839999999796</v>
      </c>
      <c r="AC23" s="8">
        <f t="shared" si="15"/>
        <v>14.449805999999626</v>
      </c>
      <c r="AD23" s="8">
        <f t="shared" si="16"/>
        <v>14.68177199999991</v>
      </c>
      <c r="AE23" s="8">
        <f t="shared" si="17"/>
        <v>14.91373799999974</v>
      </c>
      <c r="AF23" s="8">
        <f t="shared" si="18"/>
        <v>15.145703999999569</v>
      </c>
      <c r="AG23" s="8">
        <f aca="true" t="shared" si="21" ref="AG23:AG33">+L23-L6</f>
        <v>15.377669999999853</v>
      </c>
      <c r="AH23" s="8">
        <f aca="true" t="shared" si="22" ref="AH23:AH33">+M23-M6</f>
        <v>15.609635999999682</v>
      </c>
      <c r="AI23" s="8">
        <f aca="true" t="shared" si="23" ref="AI23:AI33">+N23-N6</f>
        <v>15.841601999999511</v>
      </c>
    </row>
    <row r="24" spans="1:35" ht="12.75" hidden="1">
      <c r="A24" s="5" t="s">
        <v>10</v>
      </c>
      <c r="B24" s="13">
        <f t="shared" si="19"/>
        <v>2517.9176359999997</v>
      </c>
      <c r="C24" s="13">
        <f t="shared" si="19"/>
        <v>2565.4896019999996</v>
      </c>
      <c r="D24" s="13">
        <f t="shared" si="19"/>
        <v>2613.0615679999996</v>
      </c>
      <c r="E24" s="13">
        <f t="shared" si="19"/>
        <v>2660.6335339999996</v>
      </c>
      <c r="F24" s="13">
        <f t="shared" si="19"/>
        <v>2708.2054999999996</v>
      </c>
      <c r="G24" s="13">
        <f t="shared" si="19"/>
        <v>2755.7774659999995</v>
      </c>
      <c r="H24" s="13">
        <f t="shared" si="19"/>
        <v>2803.3494319999995</v>
      </c>
      <c r="I24" s="13">
        <f t="shared" si="19"/>
        <v>2850.9213979999995</v>
      </c>
      <c r="J24" s="13">
        <f t="shared" si="19"/>
        <v>2898.4933639999995</v>
      </c>
      <c r="K24" s="13">
        <f t="shared" si="19"/>
        <v>2946.0653299999994</v>
      </c>
      <c r="L24" s="13">
        <f t="shared" si="19"/>
        <v>2993.637296</v>
      </c>
      <c r="M24" s="13">
        <f t="shared" si="19"/>
        <v>3041.209262</v>
      </c>
      <c r="N24" s="13">
        <f t="shared" si="19"/>
        <v>3088.7812279999994</v>
      </c>
      <c r="P24" s="6" t="s">
        <v>11</v>
      </c>
      <c r="Q24" s="7">
        <f t="shared" si="8"/>
        <v>2195.47</v>
      </c>
      <c r="R24" s="7">
        <f t="shared" si="20"/>
        <v>47.34</v>
      </c>
      <c r="T24" s="8">
        <f t="shared" si="6"/>
        <v>145.45949529580082</v>
      </c>
      <c r="V24" s="6" t="s">
        <v>10</v>
      </c>
      <c r="W24" s="8">
        <f t="shared" si="9"/>
        <v>12.277635999999802</v>
      </c>
      <c r="X24" s="8">
        <f t="shared" si="10"/>
        <v>12.509601999999632</v>
      </c>
      <c r="Y24" s="8">
        <f t="shared" si="11"/>
        <v>12.741567999999916</v>
      </c>
      <c r="Z24" s="8">
        <f t="shared" si="12"/>
        <v>12.973533999999745</v>
      </c>
      <c r="AA24" s="8">
        <f t="shared" si="13"/>
        <v>13.205499999999574</v>
      </c>
      <c r="AB24" s="8">
        <f t="shared" si="14"/>
        <v>13.437465999999858</v>
      </c>
      <c r="AC24" s="8">
        <f t="shared" si="15"/>
        <v>13.669431999999688</v>
      </c>
      <c r="AD24" s="8">
        <f t="shared" si="16"/>
        <v>13.901397999999517</v>
      </c>
      <c r="AE24" s="8">
        <f t="shared" si="17"/>
        <v>14.133363999999801</v>
      </c>
      <c r="AF24" s="8">
        <f t="shared" si="18"/>
        <v>14.36532999999963</v>
      </c>
      <c r="AG24" s="8">
        <f t="shared" si="21"/>
        <v>14.597295999999915</v>
      </c>
      <c r="AH24" s="8">
        <f t="shared" si="22"/>
        <v>14.829261999999744</v>
      </c>
      <c r="AI24" s="8">
        <f t="shared" si="23"/>
        <v>15.061227999999574</v>
      </c>
    </row>
    <row r="25" spans="1:35" ht="12.75" hidden="1">
      <c r="A25" s="5" t="s">
        <v>11</v>
      </c>
      <c r="B25" s="13">
        <f t="shared" si="19"/>
        <v>2206.2278029999998</v>
      </c>
      <c r="C25" s="13">
        <f t="shared" si="19"/>
        <v>2253.7997689999997</v>
      </c>
      <c r="D25" s="13">
        <f t="shared" si="19"/>
        <v>2301.3717349999993</v>
      </c>
      <c r="E25" s="13">
        <f t="shared" si="19"/>
        <v>2348.9437009999997</v>
      </c>
      <c r="F25" s="13">
        <f t="shared" si="19"/>
        <v>2396.5156669999997</v>
      </c>
      <c r="G25" s="13">
        <f t="shared" si="19"/>
        <v>2444.087632999999</v>
      </c>
      <c r="H25" s="13">
        <f t="shared" si="19"/>
        <v>2491.6595989999996</v>
      </c>
      <c r="I25" s="13">
        <f t="shared" si="19"/>
        <v>2539.2315649999996</v>
      </c>
      <c r="J25" s="13">
        <f t="shared" si="19"/>
        <v>2586.8035309999996</v>
      </c>
      <c r="K25" s="13">
        <f t="shared" si="19"/>
        <v>2634.3754969999995</v>
      </c>
      <c r="L25" s="13">
        <f t="shared" si="19"/>
        <v>2681.9474629999995</v>
      </c>
      <c r="M25" s="13">
        <f t="shared" si="19"/>
        <v>2729.519429</v>
      </c>
      <c r="N25" s="13">
        <f t="shared" si="19"/>
        <v>2777.0913949999995</v>
      </c>
      <c r="P25" s="6" t="s">
        <v>12</v>
      </c>
      <c r="Q25" s="7">
        <f t="shared" si="8"/>
        <v>2040.76</v>
      </c>
      <c r="R25" s="7">
        <f t="shared" si="20"/>
        <v>47.34</v>
      </c>
      <c r="T25" s="8">
        <f t="shared" si="6"/>
        <v>135.20928075530912</v>
      </c>
      <c r="V25" s="6" t="s">
        <v>11</v>
      </c>
      <c r="W25" s="8">
        <f t="shared" si="9"/>
        <v>10.757802999999967</v>
      </c>
      <c r="X25" s="8">
        <f t="shared" si="10"/>
        <v>10.989768999999797</v>
      </c>
      <c r="Y25" s="8">
        <f t="shared" si="11"/>
        <v>11.221734999999626</v>
      </c>
      <c r="Z25" s="8">
        <f t="shared" si="12"/>
        <v>11.45370099999991</v>
      </c>
      <c r="AA25" s="8">
        <f t="shared" si="13"/>
        <v>11.68566699999974</v>
      </c>
      <c r="AB25" s="8">
        <f t="shared" si="14"/>
        <v>11.917632999999569</v>
      </c>
      <c r="AC25" s="8">
        <f t="shared" si="15"/>
        <v>12.149598999999853</v>
      </c>
      <c r="AD25" s="8">
        <f t="shared" si="16"/>
        <v>12.381564999999682</v>
      </c>
      <c r="AE25" s="8">
        <f t="shared" si="17"/>
        <v>12.613530999999966</v>
      </c>
      <c r="AF25" s="8">
        <f t="shared" si="18"/>
        <v>12.845496999999796</v>
      </c>
      <c r="AG25" s="8">
        <f t="shared" si="21"/>
        <v>13.077462999999625</v>
      </c>
      <c r="AH25" s="8">
        <f t="shared" si="22"/>
        <v>13.30942899999991</v>
      </c>
      <c r="AI25" s="8">
        <f t="shared" si="23"/>
        <v>13.541394999999739</v>
      </c>
    </row>
    <row r="26" spans="1:35" ht="12.75" hidden="1">
      <c r="A26" s="5" t="s">
        <v>12</v>
      </c>
      <c r="B26" s="13">
        <f t="shared" si="19"/>
        <v>2050.759724</v>
      </c>
      <c r="C26" s="13">
        <f t="shared" si="19"/>
        <v>2098.3316899999995</v>
      </c>
      <c r="D26" s="13">
        <f t="shared" si="19"/>
        <v>2145.903656</v>
      </c>
      <c r="E26" s="13">
        <f t="shared" si="19"/>
        <v>2193.475622</v>
      </c>
      <c r="F26" s="13">
        <f t="shared" si="19"/>
        <v>2241.0475879999995</v>
      </c>
      <c r="G26" s="13">
        <f t="shared" si="19"/>
        <v>2288.619554</v>
      </c>
      <c r="H26" s="13">
        <f t="shared" si="19"/>
        <v>2336.19152</v>
      </c>
      <c r="I26" s="13">
        <f t="shared" si="19"/>
        <v>2383.763486</v>
      </c>
      <c r="J26" s="13">
        <f t="shared" si="19"/>
        <v>2431.335452</v>
      </c>
      <c r="K26" s="13">
        <f t="shared" si="19"/>
        <v>2478.907418</v>
      </c>
      <c r="L26" s="13">
        <f t="shared" si="19"/>
        <v>2526.4793839999998</v>
      </c>
      <c r="M26" s="13">
        <f t="shared" si="19"/>
        <v>2574.0513499999997</v>
      </c>
      <c r="N26" s="13">
        <f t="shared" si="19"/>
        <v>2621.6233159999997</v>
      </c>
      <c r="P26" s="6" t="s">
        <v>13</v>
      </c>
      <c r="Q26" s="7">
        <f t="shared" si="8"/>
        <v>1926.25</v>
      </c>
      <c r="R26" s="7">
        <f t="shared" si="20"/>
        <v>47.34</v>
      </c>
      <c r="T26" s="8">
        <f t="shared" si="6"/>
        <v>127.62249213769094</v>
      </c>
      <c r="V26" s="6" t="s">
        <v>12</v>
      </c>
      <c r="W26" s="8">
        <f t="shared" si="9"/>
        <v>9.999724000000015</v>
      </c>
      <c r="X26" s="8">
        <f t="shared" si="10"/>
        <v>10.231689999999617</v>
      </c>
      <c r="Y26" s="8">
        <f t="shared" si="11"/>
        <v>10.4636559999999</v>
      </c>
      <c r="Z26" s="8">
        <f t="shared" si="12"/>
        <v>10.69562199999973</v>
      </c>
      <c r="AA26" s="8">
        <f t="shared" si="13"/>
        <v>10.92758799999956</v>
      </c>
      <c r="AB26" s="8">
        <f t="shared" si="14"/>
        <v>11.159553999999844</v>
      </c>
      <c r="AC26" s="8">
        <f t="shared" si="15"/>
        <v>11.391519999999673</v>
      </c>
      <c r="AD26" s="8">
        <f t="shared" si="16"/>
        <v>11.623485999999957</v>
      </c>
      <c r="AE26" s="8">
        <f t="shared" si="17"/>
        <v>11.855451999999786</v>
      </c>
      <c r="AF26" s="8">
        <f t="shared" si="18"/>
        <v>12.087417999999616</v>
      </c>
      <c r="AG26" s="8">
        <f t="shared" si="21"/>
        <v>12.3193839999999</v>
      </c>
      <c r="AH26" s="8">
        <f t="shared" si="22"/>
        <v>12.55134999999973</v>
      </c>
      <c r="AI26" s="8">
        <f t="shared" si="23"/>
        <v>12.783315999999559</v>
      </c>
    </row>
    <row r="27" spans="1:35" ht="12.75" hidden="1">
      <c r="A27" s="5" t="s">
        <v>13</v>
      </c>
      <c r="B27" s="13">
        <f t="shared" si="19"/>
        <v>1935.6886249999998</v>
      </c>
      <c r="C27" s="13">
        <f t="shared" si="19"/>
        <v>1983.2605909999997</v>
      </c>
      <c r="D27" s="13">
        <f t="shared" si="19"/>
        <v>2030.832557</v>
      </c>
      <c r="E27" s="13">
        <f t="shared" si="19"/>
        <v>2078.4045229999997</v>
      </c>
      <c r="F27" s="13">
        <f t="shared" si="19"/>
        <v>2125.976489</v>
      </c>
      <c r="G27" s="13">
        <f t="shared" si="19"/>
        <v>2173.5484549999996</v>
      </c>
      <c r="H27" s="13">
        <f t="shared" si="19"/>
        <v>2221.1204209999996</v>
      </c>
      <c r="I27" s="13">
        <f t="shared" si="19"/>
        <v>2268.692387</v>
      </c>
      <c r="J27" s="13">
        <f t="shared" si="19"/>
        <v>2316.264353</v>
      </c>
      <c r="K27" s="13">
        <f t="shared" si="19"/>
        <v>2363.8363189999995</v>
      </c>
      <c r="L27" s="13">
        <f t="shared" si="19"/>
        <v>2411.408285</v>
      </c>
      <c r="M27" s="13">
        <f t="shared" si="19"/>
        <v>2458.9802509999995</v>
      </c>
      <c r="N27" s="13">
        <f t="shared" si="19"/>
        <v>2506.5522169999995</v>
      </c>
      <c r="P27" s="6" t="s">
        <v>14</v>
      </c>
      <c r="Q27" s="7">
        <f t="shared" si="8"/>
        <v>1820.08</v>
      </c>
      <c r="R27" s="7">
        <f t="shared" si="20"/>
        <v>47.34</v>
      </c>
      <c r="T27" s="8">
        <f t="shared" si="6"/>
        <v>120.58826501750475</v>
      </c>
      <c r="V27" s="6" t="s">
        <v>13</v>
      </c>
      <c r="W27" s="8">
        <f t="shared" si="9"/>
        <v>9.438624999999774</v>
      </c>
      <c r="X27" s="8">
        <f t="shared" si="10"/>
        <v>9.670590999999831</v>
      </c>
      <c r="Y27" s="8">
        <f t="shared" si="11"/>
        <v>9.902556999999888</v>
      </c>
      <c r="Z27" s="8">
        <f t="shared" si="12"/>
        <v>10.134522999999717</v>
      </c>
      <c r="AA27" s="8">
        <f t="shared" si="13"/>
        <v>10.366489000000001</v>
      </c>
      <c r="AB27" s="8">
        <f t="shared" si="14"/>
        <v>10.59845499999983</v>
      </c>
      <c r="AC27" s="8">
        <f t="shared" si="15"/>
        <v>10.83042099999966</v>
      </c>
      <c r="AD27" s="8">
        <f t="shared" si="16"/>
        <v>11.062386999999944</v>
      </c>
      <c r="AE27" s="8">
        <f t="shared" si="17"/>
        <v>11.294352999999774</v>
      </c>
      <c r="AF27" s="8">
        <f t="shared" si="18"/>
        <v>11.526318999999603</v>
      </c>
      <c r="AG27" s="8">
        <f t="shared" si="21"/>
        <v>11.758284999999887</v>
      </c>
      <c r="AH27" s="8">
        <f t="shared" si="22"/>
        <v>11.990250999999716</v>
      </c>
      <c r="AI27" s="8">
        <f t="shared" si="23"/>
        <v>12.222216999999546</v>
      </c>
    </row>
    <row r="28" spans="1:35" ht="12.75" hidden="1">
      <c r="A28" s="5" t="s">
        <v>14</v>
      </c>
      <c r="B28" s="13">
        <f t="shared" si="19"/>
        <v>1828.9983919999997</v>
      </c>
      <c r="C28" s="13">
        <f t="shared" si="19"/>
        <v>1876.5703579999997</v>
      </c>
      <c r="D28" s="13">
        <f t="shared" si="19"/>
        <v>1924.142324</v>
      </c>
      <c r="E28" s="13">
        <f t="shared" si="19"/>
        <v>1971.7142899999997</v>
      </c>
      <c r="F28" s="13">
        <f t="shared" si="19"/>
        <v>2019.2862559999999</v>
      </c>
      <c r="G28" s="13">
        <f t="shared" si="19"/>
        <v>2066.8582219999994</v>
      </c>
      <c r="H28" s="13">
        <f t="shared" si="19"/>
        <v>2114.430188</v>
      </c>
      <c r="I28" s="13">
        <f t="shared" si="19"/>
        <v>2162.002154</v>
      </c>
      <c r="J28" s="13">
        <f t="shared" si="19"/>
        <v>2209.5741199999998</v>
      </c>
      <c r="K28" s="13">
        <f t="shared" si="19"/>
        <v>2257.1460859999997</v>
      </c>
      <c r="L28" s="13">
        <f t="shared" si="19"/>
        <v>2304.7180519999997</v>
      </c>
      <c r="M28" s="13">
        <f t="shared" si="19"/>
        <v>2352.2900179999997</v>
      </c>
      <c r="N28" s="13">
        <f t="shared" si="19"/>
        <v>2399.8619839999997</v>
      </c>
      <c r="P28" s="6" t="s">
        <v>15</v>
      </c>
      <c r="Q28" s="7">
        <f t="shared" si="8"/>
        <v>1713.91</v>
      </c>
      <c r="R28" s="7">
        <f>33.99+6.54</f>
        <v>40.53</v>
      </c>
      <c r="T28" s="8">
        <f t="shared" si="6"/>
        <v>113.55403789731857</v>
      </c>
      <c r="V28" s="6" t="s">
        <v>14</v>
      </c>
      <c r="W28" s="8">
        <f t="shared" si="9"/>
        <v>8.918391999999812</v>
      </c>
      <c r="X28" s="8">
        <f t="shared" si="10"/>
        <v>9.15035799999987</v>
      </c>
      <c r="Y28" s="8">
        <f t="shared" si="11"/>
        <v>9.382323999999926</v>
      </c>
      <c r="Z28" s="8">
        <f t="shared" si="12"/>
        <v>9.614289999999755</v>
      </c>
      <c r="AA28" s="8">
        <f t="shared" si="13"/>
        <v>9.846255999999812</v>
      </c>
      <c r="AB28" s="8">
        <f t="shared" si="14"/>
        <v>10.078221999999641</v>
      </c>
      <c r="AC28" s="8">
        <f t="shared" si="15"/>
        <v>10.310187999999926</v>
      </c>
      <c r="AD28" s="8">
        <f t="shared" si="16"/>
        <v>10.542153999999755</v>
      </c>
      <c r="AE28" s="8">
        <f t="shared" si="17"/>
        <v>10.774119999999584</v>
      </c>
      <c r="AF28" s="8">
        <f t="shared" si="18"/>
        <v>11.006085999999868</v>
      </c>
      <c r="AG28" s="8">
        <f t="shared" si="21"/>
        <v>11.238051999999698</v>
      </c>
      <c r="AH28" s="8">
        <f t="shared" si="22"/>
        <v>11.470017999999982</v>
      </c>
      <c r="AI28" s="8">
        <f t="shared" si="23"/>
        <v>11.701983999999811</v>
      </c>
    </row>
    <row r="29" spans="1:35" ht="12.75" hidden="1">
      <c r="A29" s="5" t="s">
        <v>15</v>
      </c>
      <c r="B29" s="13">
        <f t="shared" si="19"/>
        <v>1722.308159</v>
      </c>
      <c r="C29" s="13">
        <f t="shared" si="19"/>
        <v>1763.036756</v>
      </c>
      <c r="D29" s="13">
        <f t="shared" si="19"/>
        <v>1803.7653529999998</v>
      </c>
      <c r="E29" s="13">
        <f t="shared" si="19"/>
        <v>1844.4939499999998</v>
      </c>
      <c r="F29" s="13">
        <f t="shared" si="19"/>
        <v>1885.222547</v>
      </c>
      <c r="G29" s="13">
        <f t="shared" si="19"/>
        <v>1925.9511439999999</v>
      </c>
      <c r="H29" s="13">
        <f t="shared" si="19"/>
        <v>1966.679741</v>
      </c>
      <c r="I29" s="13">
        <f t="shared" si="19"/>
        <v>2007.408338</v>
      </c>
      <c r="J29" s="13">
        <f t="shared" si="19"/>
        <v>2048.136935</v>
      </c>
      <c r="K29" s="13">
        <f t="shared" si="19"/>
        <v>2088.8655320000003</v>
      </c>
      <c r="L29" s="13">
        <f t="shared" si="19"/>
        <v>2129.5941289999996</v>
      </c>
      <c r="M29" s="13">
        <f t="shared" si="19"/>
        <v>2170.322726</v>
      </c>
      <c r="N29" s="13">
        <f t="shared" si="19"/>
        <v>2211.0513229999997</v>
      </c>
      <c r="P29" s="6" t="s">
        <v>16</v>
      </c>
      <c r="Q29" s="7">
        <f t="shared" si="8"/>
        <v>1668.4</v>
      </c>
      <c r="R29" s="7">
        <f>27.78+5.34</f>
        <v>33.120000000000005</v>
      </c>
      <c r="T29" s="8">
        <f t="shared" si="6"/>
        <v>110.53880123687141</v>
      </c>
      <c r="V29" s="6" t="s">
        <v>15</v>
      </c>
      <c r="W29" s="8">
        <f t="shared" si="9"/>
        <v>8.39815899999985</v>
      </c>
      <c r="X29" s="8">
        <f t="shared" si="10"/>
        <v>8.596755999999914</v>
      </c>
      <c r="Y29" s="8">
        <f t="shared" si="11"/>
        <v>8.79535299999975</v>
      </c>
      <c r="Z29" s="8">
        <f t="shared" si="12"/>
        <v>8.993949999999813</v>
      </c>
      <c r="AA29" s="8">
        <f t="shared" si="13"/>
        <v>9.192546999999877</v>
      </c>
      <c r="AB29" s="8">
        <f t="shared" si="14"/>
        <v>9.391143999999713</v>
      </c>
      <c r="AC29" s="8">
        <f t="shared" si="15"/>
        <v>9.589740999999776</v>
      </c>
      <c r="AD29" s="8">
        <f t="shared" si="16"/>
        <v>9.78833799999984</v>
      </c>
      <c r="AE29" s="8">
        <f t="shared" si="17"/>
        <v>9.986934999999903</v>
      </c>
      <c r="AF29" s="8">
        <f t="shared" si="18"/>
        <v>10.185531999999967</v>
      </c>
      <c r="AG29" s="8">
        <f t="shared" si="21"/>
        <v>10.384128999999575</v>
      </c>
      <c r="AH29" s="8">
        <f t="shared" si="22"/>
        <v>10.582725999999639</v>
      </c>
      <c r="AI29" s="8">
        <f t="shared" si="23"/>
        <v>10.781322999999702</v>
      </c>
    </row>
    <row r="30" spans="1:35" ht="12.75" hidden="1">
      <c r="A30" s="5" t="s">
        <v>16</v>
      </c>
      <c r="B30" s="13">
        <f t="shared" si="19"/>
        <v>1676.5751599999999</v>
      </c>
      <c r="C30" s="13">
        <f t="shared" si="19"/>
        <v>1709.8574479999997</v>
      </c>
      <c r="D30" s="13">
        <f t="shared" si="19"/>
        <v>1743.1397359999999</v>
      </c>
      <c r="E30" s="13">
        <f t="shared" si="19"/>
        <v>1776.422024</v>
      </c>
      <c r="F30" s="13">
        <f t="shared" si="19"/>
        <v>1809.7043119999998</v>
      </c>
      <c r="G30" s="13">
        <f t="shared" si="19"/>
        <v>1842.9865999999997</v>
      </c>
      <c r="H30" s="13">
        <f t="shared" si="19"/>
        <v>1876.2688879999998</v>
      </c>
      <c r="I30" s="13">
        <f t="shared" si="19"/>
        <v>1909.5511760000002</v>
      </c>
      <c r="J30" s="13">
        <f t="shared" si="19"/>
        <v>1942.833464</v>
      </c>
      <c r="K30" s="13">
        <f t="shared" si="19"/>
        <v>1976.115752</v>
      </c>
      <c r="L30" s="13">
        <f t="shared" si="19"/>
        <v>2009.39804</v>
      </c>
      <c r="M30" s="13">
        <f t="shared" si="19"/>
        <v>2042.6803280000001</v>
      </c>
      <c r="N30" s="13">
        <f t="shared" si="19"/>
        <v>2075.962616</v>
      </c>
      <c r="P30" s="6" t="s">
        <v>17</v>
      </c>
      <c r="Q30" s="7">
        <f t="shared" si="8"/>
        <v>1622.91</v>
      </c>
      <c r="R30" s="7">
        <f>27.78+5.34</f>
        <v>33.120000000000005</v>
      </c>
      <c r="T30" s="8">
        <f t="shared" si="6"/>
        <v>107.52488966394809</v>
      </c>
      <c r="V30" s="6" t="s">
        <v>16</v>
      </c>
      <c r="W30" s="8">
        <f t="shared" si="9"/>
        <v>8.175159999999778</v>
      </c>
      <c r="X30" s="8">
        <f t="shared" si="10"/>
        <v>8.337447999999767</v>
      </c>
      <c r="Y30" s="8">
        <f t="shared" si="11"/>
        <v>8.499735999999757</v>
      </c>
      <c r="Z30" s="8">
        <f t="shared" si="12"/>
        <v>8.662023999999747</v>
      </c>
      <c r="AA30" s="8">
        <f t="shared" si="13"/>
        <v>8.824311999999736</v>
      </c>
      <c r="AB30" s="8">
        <f t="shared" si="14"/>
        <v>8.986599999999726</v>
      </c>
      <c r="AC30" s="8">
        <f t="shared" si="15"/>
        <v>9.148887999999715</v>
      </c>
      <c r="AD30" s="8">
        <f t="shared" si="16"/>
        <v>9.311175999999932</v>
      </c>
      <c r="AE30" s="8">
        <f t="shared" si="17"/>
        <v>9.473463999999922</v>
      </c>
      <c r="AF30" s="8">
        <f t="shared" si="18"/>
        <v>9.635751999999911</v>
      </c>
      <c r="AG30" s="8">
        <f t="shared" si="21"/>
        <v>9.7980399999999</v>
      </c>
      <c r="AH30" s="8">
        <f t="shared" si="22"/>
        <v>9.96032799999989</v>
      </c>
      <c r="AI30" s="8">
        <f t="shared" si="23"/>
        <v>10.122615999999653</v>
      </c>
    </row>
    <row r="31" spans="1:35" ht="12.75" hidden="1">
      <c r="A31" s="5" t="s">
        <v>17</v>
      </c>
      <c r="B31" s="13">
        <f t="shared" si="19"/>
        <v>1630.862259</v>
      </c>
      <c r="C31" s="13">
        <f t="shared" si="19"/>
        <v>1664.144547</v>
      </c>
      <c r="D31" s="13">
        <f t="shared" si="19"/>
        <v>1697.426835</v>
      </c>
      <c r="E31" s="13">
        <f t="shared" si="19"/>
        <v>1730.7091229999999</v>
      </c>
      <c r="F31" s="13">
        <f t="shared" si="19"/>
        <v>1763.991411</v>
      </c>
      <c r="G31" s="13">
        <f t="shared" si="19"/>
        <v>1797.273699</v>
      </c>
      <c r="H31" s="13">
        <f t="shared" si="19"/>
        <v>1830.555987</v>
      </c>
      <c r="I31" s="13">
        <f t="shared" si="19"/>
        <v>1863.8382749999998</v>
      </c>
      <c r="J31" s="13">
        <f t="shared" si="19"/>
        <v>1897.120563</v>
      </c>
      <c r="K31" s="13">
        <f t="shared" si="19"/>
        <v>1930.402851</v>
      </c>
      <c r="L31" s="13">
        <f t="shared" si="19"/>
        <v>1963.685139</v>
      </c>
      <c r="M31" s="13">
        <f t="shared" si="19"/>
        <v>1996.9674269999998</v>
      </c>
      <c r="N31" s="13">
        <f t="shared" si="19"/>
        <v>2030.249715</v>
      </c>
      <c r="P31" s="6" t="s">
        <v>18</v>
      </c>
      <c r="Q31" s="7">
        <f t="shared" si="8"/>
        <v>1544.64</v>
      </c>
      <c r="R31" s="7">
        <f>20.22+3.89</f>
        <v>24.11</v>
      </c>
      <c r="T31" s="8">
        <f t="shared" si="6"/>
        <v>102.33915963948759</v>
      </c>
      <c r="V31" s="6" t="s">
        <v>17</v>
      </c>
      <c r="W31" s="8">
        <f t="shared" si="9"/>
        <v>7.952258999999913</v>
      </c>
      <c r="X31" s="8">
        <f t="shared" si="10"/>
        <v>8.114546999999902</v>
      </c>
      <c r="Y31" s="8">
        <f t="shared" si="11"/>
        <v>8.276834999999892</v>
      </c>
      <c r="Z31" s="8">
        <f t="shared" si="12"/>
        <v>8.439122999999881</v>
      </c>
      <c r="AA31" s="8">
        <f t="shared" si="13"/>
        <v>8.601410999999871</v>
      </c>
      <c r="AB31" s="8">
        <f t="shared" si="14"/>
        <v>8.76369899999986</v>
      </c>
      <c r="AC31" s="8">
        <f t="shared" si="15"/>
        <v>8.92598699999985</v>
      </c>
      <c r="AD31" s="8">
        <f t="shared" si="16"/>
        <v>9.08827499999984</v>
      </c>
      <c r="AE31" s="8">
        <f t="shared" si="17"/>
        <v>9.25056299999983</v>
      </c>
      <c r="AF31" s="8">
        <f t="shared" si="18"/>
        <v>9.412850999999819</v>
      </c>
      <c r="AG31" s="8">
        <f t="shared" si="21"/>
        <v>9.575138999999808</v>
      </c>
      <c r="AH31" s="8">
        <f t="shared" si="22"/>
        <v>9.737426999999798</v>
      </c>
      <c r="AI31" s="8">
        <f t="shared" si="23"/>
        <v>9.899714999999787</v>
      </c>
    </row>
    <row r="32" spans="1:35" ht="12.75" hidden="1">
      <c r="A32" s="5" t="s">
        <v>18</v>
      </c>
      <c r="B32" s="13">
        <f t="shared" si="19"/>
        <v>1552.208736</v>
      </c>
      <c r="C32" s="13">
        <f t="shared" si="19"/>
        <v>1576.4368749999999</v>
      </c>
      <c r="D32" s="13">
        <f t="shared" si="19"/>
        <v>1600.665014</v>
      </c>
      <c r="E32" s="13">
        <f t="shared" si="19"/>
        <v>1624.893153</v>
      </c>
      <c r="F32" s="13">
        <f t="shared" si="19"/>
        <v>1649.121292</v>
      </c>
      <c r="G32" s="13">
        <f t="shared" si="19"/>
        <v>1673.3494309999999</v>
      </c>
      <c r="H32" s="13">
        <f t="shared" si="19"/>
        <v>1697.57757</v>
      </c>
      <c r="I32" s="13">
        <f t="shared" si="19"/>
        <v>1721.805709</v>
      </c>
      <c r="J32" s="13">
        <f t="shared" si="19"/>
        <v>1746.0338479999998</v>
      </c>
      <c r="K32" s="13">
        <f t="shared" si="19"/>
        <v>1770.2619869999999</v>
      </c>
      <c r="L32" s="13">
        <f t="shared" si="19"/>
        <v>1794.490126</v>
      </c>
      <c r="M32" s="13">
        <f t="shared" si="19"/>
        <v>1818.718265</v>
      </c>
      <c r="N32" s="13">
        <f t="shared" si="19"/>
        <v>1842.9464039999998</v>
      </c>
      <c r="P32" s="6" t="s">
        <v>19</v>
      </c>
      <c r="Q32" s="7">
        <f t="shared" si="8"/>
        <v>1516.73</v>
      </c>
      <c r="R32" s="7">
        <f>19.21+3.7</f>
        <v>22.91</v>
      </c>
      <c r="T32" s="8">
        <f t="shared" si="6"/>
        <v>100.49</v>
      </c>
      <c r="V32" s="6" t="s">
        <v>18</v>
      </c>
      <c r="W32" s="8">
        <f t="shared" si="9"/>
        <v>7.568735999999944</v>
      </c>
      <c r="X32" s="8">
        <f t="shared" si="10"/>
        <v>7.686874999999873</v>
      </c>
      <c r="Y32" s="8">
        <f t="shared" si="11"/>
        <v>7.805013999999801</v>
      </c>
      <c r="Z32" s="8">
        <f t="shared" si="12"/>
        <v>7.923152999999957</v>
      </c>
      <c r="AA32" s="8">
        <f t="shared" si="13"/>
        <v>8.041291999999885</v>
      </c>
      <c r="AB32" s="8">
        <f t="shared" si="14"/>
        <v>8.159430999999813</v>
      </c>
      <c r="AC32" s="8">
        <f t="shared" si="15"/>
        <v>8.277569999999741</v>
      </c>
      <c r="AD32" s="8">
        <f t="shared" si="16"/>
        <v>8.395708999999897</v>
      </c>
      <c r="AE32" s="8">
        <f t="shared" si="17"/>
        <v>8.513847999999825</v>
      </c>
      <c r="AF32" s="8">
        <f t="shared" si="18"/>
        <v>8.631986999999754</v>
      </c>
      <c r="AG32" s="8">
        <f t="shared" si="21"/>
        <v>8.75012599999991</v>
      </c>
      <c r="AH32" s="8">
        <f t="shared" si="22"/>
        <v>8.868264999999838</v>
      </c>
      <c r="AI32" s="8">
        <f t="shared" si="23"/>
        <v>8.986403999999766</v>
      </c>
    </row>
    <row r="33" spans="1:35" ht="12.75" hidden="1">
      <c r="A33" s="5" t="s">
        <v>19</v>
      </c>
      <c r="B33" s="13">
        <f t="shared" si="19"/>
        <v>1524.161977</v>
      </c>
      <c r="C33" s="13">
        <f t="shared" si="19"/>
        <v>1547.184236</v>
      </c>
      <c r="D33" s="13">
        <f t="shared" si="19"/>
        <v>1570.206495</v>
      </c>
      <c r="E33" s="13">
        <f t="shared" si="19"/>
        <v>1593.228754</v>
      </c>
      <c r="F33" s="13">
        <f t="shared" si="19"/>
        <v>1616.251013</v>
      </c>
      <c r="G33" s="13">
        <f t="shared" si="19"/>
        <v>1639.273272</v>
      </c>
      <c r="H33" s="13">
        <f t="shared" si="19"/>
        <v>1662.295531</v>
      </c>
      <c r="I33" s="13">
        <f t="shared" si="19"/>
        <v>1685.3177899999998</v>
      </c>
      <c r="J33" s="13">
        <f t="shared" si="19"/>
        <v>1708.340049</v>
      </c>
      <c r="K33" s="13">
        <f t="shared" si="19"/>
        <v>1731.362308</v>
      </c>
      <c r="L33" s="13">
        <f t="shared" si="19"/>
        <v>1754.3845669999998</v>
      </c>
      <c r="M33" s="13">
        <f t="shared" si="19"/>
        <v>1777.406826</v>
      </c>
      <c r="N33" s="13">
        <f t="shared" si="19"/>
        <v>1800.429085</v>
      </c>
      <c r="V33" s="6" t="s">
        <v>19</v>
      </c>
      <c r="W33" s="8">
        <f t="shared" si="9"/>
        <v>7.431976999999961</v>
      </c>
      <c r="X33" s="8">
        <f t="shared" si="10"/>
        <v>7.544235999999955</v>
      </c>
      <c r="Y33" s="8">
        <f t="shared" si="11"/>
        <v>7.65649499999995</v>
      </c>
      <c r="Z33" s="8">
        <f t="shared" si="12"/>
        <v>7.768753999999944</v>
      </c>
      <c r="AA33" s="8">
        <f t="shared" si="13"/>
        <v>7.881012999999939</v>
      </c>
      <c r="AB33" s="8">
        <f t="shared" si="14"/>
        <v>7.9932719999999335</v>
      </c>
      <c r="AC33" s="8">
        <f t="shared" si="15"/>
        <v>8.105530999999928</v>
      </c>
      <c r="AD33" s="8">
        <f t="shared" si="16"/>
        <v>8.217789999999923</v>
      </c>
      <c r="AE33" s="8">
        <f t="shared" si="17"/>
        <v>8.330048999999917</v>
      </c>
      <c r="AF33" s="8">
        <f t="shared" si="18"/>
        <v>8.442307999999912</v>
      </c>
      <c r="AG33" s="8">
        <f t="shared" si="21"/>
        <v>8.554566999999906</v>
      </c>
      <c r="AH33" s="8">
        <f t="shared" si="22"/>
        <v>8.6668259999999</v>
      </c>
      <c r="AI33" s="8">
        <f t="shared" si="23"/>
        <v>8.779084999999895</v>
      </c>
    </row>
    <row r="34" spans="1:22" ht="20.25" hidden="1">
      <c r="A34" s="42" t="s">
        <v>32</v>
      </c>
      <c r="P34" s="2"/>
      <c r="R34" s="11"/>
      <c r="V34" s="3"/>
    </row>
    <row r="35" spans="1:35" ht="12.75" hidden="1">
      <c r="A35" s="4" t="s">
        <v>2</v>
      </c>
      <c r="B35" s="4">
        <v>0</v>
      </c>
      <c r="C35" s="4">
        <f aca="true" t="shared" si="24" ref="C35:N35">1+B35</f>
        <v>1</v>
      </c>
      <c r="D35" s="4">
        <f t="shared" si="24"/>
        <v>2</v>
      </c>
      <c r="E35" s="4">
        <f t="shared" si="24"/>
        <v>3</v>
      </c>
      <c r="F35" s="4">
        <f t="shared" si="24"/>
        <v>4</v>
      </c>
      <c r="G35" s="4">
        <f t="shared" si="24"/>
        <v>5</v>
      </c>
      <c r="H35" s="4">
        <f t="shared" si="24"/>
        <v>6</v>
      </c>
      <c r="I35" s="4">
        <f t="shared" si="24"/>
        <v>7</v>
      </c>
      <c r="J35" s="4">
        <f t="shared" si="24"/>
        <v>8</v>
      </c>
      <c r="K35" s="4">
        <f t="shared" si="24"/>
        <v>9</v>
      </c>
      <c r="L35" s="4">
        <f t="shared" si="24"/>
        <v>10</v>
      </c>
      <c r="M35" s="4">
        <f t="shared" si="24"/>
        <v>11</v>
      </c>
      <c r="N35" s="4">
        <f t="shared" si="24"/>
        <v>12</v>
      </c>
      <c r="P35" s="5" t="s">
        <v>3</v>
      </c>
      <c r="Q35" s="5" t="s">
        <v>4</v>
      </c>
      <c r="R35" s="5" t="s">
        <v>5</v>
      </c>
      <c r="T35" s="5" t="s">
        <v>6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22" ht="12.75" hidden="1">
      <c r="A36" s="5" t="s">
        <v>3</v>
      </c>
      <c r="P36" s="6" t="s">
        <v>7</v>
      </c>
      <c r="Q36" s="7">
        <f>+Q3*(1+$R$34)</f>
        <v>3527.25</v>
      </c>
      <c r="R36" s="7">
        <f>91.07+13.65</f>
        <v>104.72</v>
      </c>
      <c r="T36" s="8">
        <f aca="true" t="shared" si="25" ref="T36:T48">+B37/B$16*100</f>
        <v>232.55622292695472</v>
      </c>
      <c r="V36" s="5"/>
    </row>
    <row r="37" spans="1:35" ht="12.75" hidden="1">
      <c r="A37" s="5" t="s">
        <v>7</v>
      </c>
      <c r="B37" s="13">
        <f aca="true" t="shared" si="26" ref="B37:N49">+$Q36+$R36*B$2</f>
        <v>3527.25</v>
      </c>
      <c r="C37" s="13">
        <f t="shared" si="26"/>
        <v>3631.97</v>
      </c>
      <c r="D37" s="13">
        <f t="shared" si="26"/>
        <v>3736.69</v>
      </c>
      <c r="E37" s="13">
        <f t="shared" si="26"/>
        <v>3841.41</v>
      </c>
      <c r="F37" s="13">
        <f t="shared" si="26"/>
        <v>3946.13</v>
      </c>
      <c r="G37" s="13">
        <f t="shared" si="26"/>
        <v>4050.85</v>
      </c>
      <c r="H37" s="13">
        <f t="shared" si="26"/>
        <v>4155.57</v>
      </c>
      <c r="I37" s="13">
        <f t="shared" si="26"/>
        <v>4260.29</v>
      </c>
      <c r="J37" s="13">
        <f t="shared" si="26"/>
        <v>4365.01</v>
      </c>
      <c r="K37" s="13">
        <f t="shared" si="26"/>
        <v>4469.73</v>
      </c>
      <c r="L37" s="13"/>
      <c r="M37" s="13"/>
      <c r="N37" s="13"/>
      <c r="P37" s="6" t="s">
        <v>8</v>
      </c>
      <c r="Q37" s="7">
        <f aca="true" t="shared" si="27" ref="Q37:Q48">+Q4*(1+$R$34)</f>
        <v>2984.93</v>
      </c>
      <c r="R37" s="7">
        <f>91.07+13.65</f>
        <v>104.72</v>
      </c>
      <c r="T37" s="8">
        <f t="shared" si="25"/>
        <v>196.80035339183638</v>
      </c>
      <c r="V37" s="6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2.75" hidden="1">
      <c r="A38" s="5" t="s">
        <v>8</v>
      </c>
      <c r="B38" s="13">
        <f t="shared" si="26"/>
        <v>2984.93</v>
      </c>
      <c r="C38" s="13">
        <f t="shared" si="26"/>
        <v>3089.6499999999996</v>
      </c>
      <c r="D38" s="13">
        <f t="shared" si="26"/>
        <v>3194.37</v>
      </c>
      <c r="E38" s="13">
        <f t="shared" si="26"/>
        <v>3299.0899999999997</v>
      </c>
      <c r="F38" s="13">
        <f t="shared" si="26"/>
        <v>3403.81</v>
      </c>
      <c r="G38" s="13">
        <f t="shared" si="26"/>
        <v>3508.5299999999997</v>
      </c>
      <c r="H38" s="13">
        <f t="shared" si="26"/>
        <v>3613.25</v>
      </c>
      <c r="I38" s="13">
        <f t="shared" si="26"/>
        <v>3717.97</v>
      </c>
      <c r="J38" s="13">
        <f t="shared" si="26"/>
        <v>3822.6899999999996</v>
      </c>
      <c r="K38" s="13">
        <f t="shared" si="26"/>
        <v>3927.41</v>
      </c>
      <c r="L38" s="13"/>
      <c r="M38" s="13"/>
      <c r="N38" s="13"/>
      <c r="P38" s="6" t="s">
        <v>9</v>
      </c>
      <c r="Q38" s="7">
        <f t="shared" si="27"/>
        <v>2664.9</v>
      </c>
      <c r="R38" s="7">
        <f aca="true" t="shared" si="28" ref="R38:R43">39.7+7.64</f>
        <v>47.34</v>
      </c>
      <c r="T38" s="8">
        <f t="shared" si="25"/>
        <v>175.70035536977576</v>
      </c>
      <c r="V38" s="6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 hidden="1">
      <c r="A39" s="5" t="s">
        <v>9</v>
      </c>
      <c r="B39" s="13">
        <f t="shared" si="26"/>
        <v>2664.9</v>
      </c>
      <c r="C39" s="13">
        <f t="shared" si="26"/>
        <v>2712.2400000000002</v>
      </c>
      <c r="D39" s="13">
        <f t="shared" si="26"/>
        <v>2759.58</v>
      </c>
      <c r="E39" s="13">
        <f t="shared" si="26"/>
        <v>2806.92</v>
      </c>
      <c r="F39" s="13">
        <f t="shared" si="26"/>
        <v>2854.26</v>
      </c>
      <c r="G39" s="13">
        <f t="shared" si="26"/>
        <v>2901.6</v>
      </c>
      <c r="H39" s="13">
        <f t="shared" si="26"/>
        <v>2948.94</v>
      </c>
      <c r="I39" s="13">
        <f t="shared" si="26"/>
        <v>2996.28</v>
      </c>
      <c r="J39" s="13">
        <f t="shared" si="26"/>
        <v>3043.62</v>
      </c>
      <c r="K39" s="13">
        <f t="shared" si="26"/>
        <v>3090.96</v>
      </c>
      <c r="L39" s="13">
        <f t="shared" si="26"/>
        <v>3138.3</v>
      </c>
      <c r="M39" s="13">
        <f t="shared" si="26"/>
        <v>3185.6400000000003</v>
      </c>
      <c r="N39" s="13">
        <f t="shared" si="26"/>
        <v>3232.98</v>
      </c>
      <c r="P39" s="6" t="s">
        <v>10</v>
      </c>
      <c r="Q39" s="7">
        <f t="shared" si="27"/>
        <v>2505.64</v>
      </c>
      <c r="R39" s="7">
        <f t="shared" si="28"/>
        <v>47.34</v>
      </c>
      <c r="T39" s="8">
        <f t="shared" si="25"/>
        <v>165.20013449987803</v>
      </c>
      <c r="V39" s="6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 hidden="1">
      <c r="A40" s="5" t="s">
        <v>10</v>
      </c>
      <c r="B40" s="13">
        <f t="shared" si="26"/>
        <v>2505.64</v>
      </c>
      <c r="C40" s="13">
        <f t="shared" si="26"/>
        <v>2552.98</v>
      </c>
      <c r="D40" s="13">
        <f t="shared" si="26"/>
        <v>2600.3199999999997</v>
      </c>
      <c r="E40" s="13">
        <f t="shared" si="26"/>
        <v>2647.66</v>
      </c>
      <c r="F40" s="13">
        <f t="shared" si="26"/>
        <v>2695</v>
      </c>
      <c r="G40" s="13">
        <f t="shared" si="26"/>
        <v>2742.3399999999997</v>
      </c>
      <c r="H40" s="13">
        <f t="shared" si="26"/>
        <v>2789.68</v>
      </c>
      <c r="I40" s="13">
        <f t="shared" si="26"/>
        <v>2837.02</v>
      </c>
      <c r="J40" s="13">
        <f t="shared" si="26"/>
        <v>2884.3599999999997</v>
      </c>
      <c r="K40" s="13">
        <f t="shared" si="26"/>
        <v>2931.7</v>
      </c>
      <c r="L40" s="13">
        <f t="shared" si="26"/>
        <v>2979.04</v>
      </c>
      <c r="M40" s="13">
        <f t="shared" si="26"/>
        <v>3026.38</v>
      </c>
      <c r="N40" s="13">
        <f t="shared" si="26"/>
        <v>3073.72</v>
      </c>
      <c r="P40" s="6" t="s">
        <v>11</v>
      </c>
      <c r="Q40" s="7">
        <f t="shared" si="27"/>
        <v>2195.47</v>
      </c>
      <c r="R40" s="7">
        <f t="shared" si="28"/>
        <v>47.34</v>
      </c>
      <c r="T40" s="8">
        <f t="shared" si="25"/>
        <v>144.7502192216149</v>
      </c>
      <c r="V40" s="6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2.75" hidden="1">
      <c r="A41" s="5" t="s">
        <v>11</v>
      </c>
      <c r="B41" s="13">
        <f t="shared" si="26"/>
        <v>2195.47</v>
      </c>
      <c r="C41" s="13">
        <f t="shared" si="26"/>
        <v>2242.81</v>
      </c>
      <c r="D41" s="13">
        <f t="shared" si="26"/>
        <v>2290.1499999999996</v>
      </c>
      <c r="E41" s="13">
        <f t="shared" si="26"/>
        <v>2337.49</v>
      </c>
      <c r="F41" s="13">
        <f t="shared" si="26"/>
        <v>2384.83</v>
      </c>
      <c r="G41" s="13">
        <f t="shared" si="26"/>
        <v>2432.1699999999996</v>
      </c>
      <c r="H41" s="13">
        <f t="shared" si="26"/>
        <v>2479.5099999999998</v>
      </c>
      <c r="I41" s="13">
        <f t="shared" si="26"/>
        <v>2526.85</v>
      </c>
      <c r="J41" s="13">
        <f t="shared" si="26"/>
        <v>2574.1899999999996</v>
      </c>
      <c r="K41" s="13">
        <f t="shared" si="26"/>
        <v>2621.5299999999997</v>
      </c>
      <c r="L41" s="13">
        <f t="shared" si="26"/>
        <v>2668.87</v>
      </c>
      <c r="M41" s="13">
        <f t="shared" si="26"/>
        <v>2716.21</v>
      </c>
      <c r="N41" s="13">
        <f t="shared" si="26"/>
        <v>2763.5499999999997</v>
      </c>
      <c r="P41" s="6" t="s">
        <v>12</v>
      </c>
      <c r="Q41" s="7">
        <f t="shared" si="27"/>
        <v>2040.76</v>
      </c>
      <c r="R41" s="7">
        <f t="shared" si="28"/>
        <v>47.34</v>
      </c>
      <c r="T41" s="8">
        <f t="shared" si="25"/>
        <v>134.54998582476776</v>
      </c>
      <c r="V41" s="6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 hidden="1">
      <c r="A42" s="5" t="s">
        <v>12</v>
      </c>
      <c r="B42" s="13">
        <f t="shared" si="26"/>
        <v>2040.76</v>
      </c>
      <c r="C42" s="13">
        <f t="shared" si="26"/>
        <v>2088.1</v>
      </c>
      <c r="D42" s="13">
        <f t="shared" si="26"/>
        <v>2135.44</v>
      </c>
      <c r="E42" s="13">
        <f t="shared" si="26"/>
        <v>2182.78</v>
      </c>
      <c r="F42" s="13">
        <f t="shared" si="26"/>
        <v>2230.12</v>
      </c>
      <c r="G42" s="13">
        <f t="shared" si="26"/>
        <v>2277.46</v>
      </c>
      <c r="H42" s="13">
        <f t="shared" si="26"/>
        <v>2324.8</v>
      </c>
      <c r="I42" s="13">
        <f t="shared" si="26"/>
        <v>2372.14</v>
      </c>
      <c r="J42" s="13">
        <f t="shared" si="26"/>
        <v>2419.48</v>
      </c>
      <c r="K42" s="13">
        <f t="shared" si="26"/>
        <v>2466.82</v>
      </c>
      <c r="L42" s="13">
        <f t="shared" si="26"/>
        <v>2514.16</v>
      </c>
      <c r="M42" s="13">
        <f t="shared" si="26"/>
        <v>2561.5</v>
      </c>
      <c r="N42" s="13">
        <f t="shared" si="26"/>
        <v>2608.84</v>
      </c>
      <c r="P42" s="6" t="s">
        <v>13</v>
      </c>
      <c r="Q42" s="7">
        <f t="shared" si="27"/>
        <v>1926.25</v>
      </c>
      <c r="R42" s="7">
        <f t="shared" si="28"/>
        <v>47.34</v>
      </c>
      <c r="T42" s="8">
        <f t="shared" si="25"/>
        <v>127.000191200807</v>
      </c>
      <c r="V42" s="6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2.75" hidden="1">
      <c r="A43" s="5" t="s">
        <v>13</v>
      </c>
      <c r="B43" s="13">
        <f t="shared" si="26"/>
        <v>1926.25</v>
      </c>
      <c r="C43" s="13">
        <f t="shared" si="26"/>
        <v>1973.59</v>
      </c>
      <c r="D43" s="13">
        <f t="shared" si="26"/>
        <v>2020.93</v>
      </c>
      <c r="E43" s="13">
        <f t="shared" si="26"/>
        <v>2068.27</v>
      </c>
      <c r="F43" s="13">
        <f t="shared" si="26"/>
        <v>2115.61</v>
      </c>
      <c r="G43" s="13">
        <f t="shared" si="26"/>
        <v>2162.95</v>
      </c>
      <c r="H43" s="13">
        <f t="shared" si="26"/>
        <v>2210.29</v>
      </c>
      <c r="I43" s="13">
        <f t="shared" si="26"/>
        <v>2257.63</v>
      </c>
      <c r="J43" s="13">
        <f t="shared" si="26"/>
        <v>2304.9700000000003</v>
      </c>
      <c r="K43" s="13">
        <f t="shared" si="26"/>
        <v>2352.31</v>
      </c>
      <c r="L43" s="13">
        <f t="shared" si="26"/>
        <v>2399.65</v>
      </c>
      <c r="M43" s="13">
        <f t="shared" si="26"/>
        <v>2446.99</v>
      </c>
      <c r="N43" s="13">
        <f t="shared" si="26"/>
        <v>2494.33</v>
      </c>
      <c r="P43" s="6" t="s">
        <v>14</v>
      </c>
      <c r="Q43" s="7">
        <f t="shared" si="27"/>
        <v>1820.08</v>
      </c>
      <c r="R43" s="7">
        <f t="shared" si="28"/>
        <v>47.34</v>
      </c>
      <c r="T43" s="8">
        <f t="shared" si="25"/>
        <v>120.00026372525103</v>
      </c>
      <c r="V43" s="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2.75" hidden="1">
      <c r="A44" s="5" t="s">
        <v>14</v>
      </c>
      <c r="B44" s="13">
        <f t="shared" si="26"/>
        <v>1820.08</v>
      </c>
      <c r="C44" s="13">
        <f t="shared" si="26"/>
        <v>1867.4199999999998</v>
      </c>
      <c r="D44" s="13">
        <f t="shared" si="26"/>
        <v>1914.76</v>
      </c>
      <c r="E44" s="13">
        <f t="shared" si="26"/>
        <v>1962.1</v>
      </c>
      <c r="F44" s="13">
        <f t="shared" si="26"/>
        <v>2009.44</v>
      </c>
      <c r="G44" s="13">
        <f t="shared" si="26"/>
        <v>2056.7799999999997</v>
      </c>
      <c r="H44" s="13">
        <f t="shared" si="26"/>
        <v>2104.12</v>
      </c>
      <c r="I44" s="13">
        <f t="shared" si="26"/>
        <v>2151.46</v>
      </c>
      <c r="J44" s="13">
        <f t="shared" si="26"/>
        <v>2198.8</v>
      </c>
      <c r="K44" s="13">
        <f t="shared" si="26"/>
        <v>2246.14</v>
      </c>
      <c r="L44" s="13">
        <f t="shared" si="26"/>
        <v>2293.48</v>
      </c>
      <c r="M44" s="13">
        <f t="shared" si="26"/>
        <v>2340.8199999999997</v>
      </c>
      <c r="N44" s="13">
        <f t="shared" si="26"/>
        <v>2388.16</v>
      </c>
      <c r="P44" s="6" t="s">
        <v>15</v>
      </c>
      <c r="Q44" s="7">
        <f t="shared" si="27"/>
        <v>1713.91</v>
      </c>
      <c r="R44" s="7">
        <f>33.99+6.54</f>
        <v>40.53</v>
      </c>
      <c r="T44" s="8">
        <f t="shared" si="25"/>
        <v>113.00033624969508</v>
      </c>
      <c r="V44" s="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2.75" hidden="1">
      <c r="A45" s="5" t="s">
        <v>15</v>
      </c>
      <c r="B45" s="13">
        <f t="shared" si="26"/>
        <v>1713.91</v>
      </c>
      <c r="C45" s="13">
        <f t="shared" si="26"/>
        <v>1754.44</v>
      </c>
      <c r="D45" s="13">
        <f t="shared" si="26"/>
        <v>1794.97</v>
      </c>
      <c r="E45" s="13">
        <f t="shared" si="26"/>
        <v>1835.5</v>
      </c>
      <c r="F45" s="13">
        <f t="shared" si="26"/>
        <v>1876.0300000000002</v>
      </c>
      <c r="G45" s="13">
        <f t="shared" si="26"/>
        <v>1916.5600000000002</v>
      </c>
      <c r="H45" s="13">
        <f t="shared" si="26"/>
        <v>1957.0900000000001</v>
      </c>
      <c r="I45" s="13">
        <f t="shared" si="26"/>
        <v>1997.6200000000001</v>
      </c>
      <c r="J45" s="13">
        <f t="shared" si="26"/>
        <v>2038.15</v>
      </c>
      <c r="K45" s="13">
        <f t="shared" si="26"/>
        <v>2078.6800000000003</v>
      </c>
      <c r="L45" s="13">
        <f t="shared" si="26"/>
        <v>2119.21</v>
      </c>
      <c r="M45" s="13">
        <f t="shared" si="26"/>
        <v>2159.7400000000002</v>
      </c>
      <c r="N45" s="13">
        <f t="shared" si="26"/>
        <v>2200.27</v>
      </c>
      <c r="P45" s="6" t="s">
        <v>16</v>
      </c>
      <c r="Q45" s="7">
        <f t="shared" si="27"/>
        <v>1668.4</v>
      </c>
      <c r="R45" s="7">
        <f>27.78+5.34</f>
        <v>33.120000000000005</v>
      </c>
      <c r="T45" s="8">
        <f t="shared" si="25"/>
        <v>109.99980220606173</v>
      </c>
      <c r="V45" s="6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2.75" hidden="1">
      <c r="A46" s="5" t="s">
        <v>16</v>
      </c>
      <c r="B46" s="13">
        <f t="shared" si="26"/>
        <v>1668.4</v>
      </c>
      <c r="C46" s="13">
        <f t="shared" si="26"/>
        <v>1701.52</v>
      </c>
      <c r="D46" s="13">
        <f t="shared" si="26"/>
        <v>1734.64</v>
      </c>
      <c r="E46" s="13">
        <f t="shared" si="26"/>
        <v>1767.7600000000002</v>
      </c>
      <c r="F46" s="13">
        <f t="shared" si="26"/>
        <v>1800.88</v>
      </c>
      <c r="G46" s="13">
        <f t="shared" si="26"/>
        <v>1834</v>
      </c>
      <c r="H46" s="13">
        <f t="shared" si="26"/>
        <v>1867.1200000000001</v>
      </c>
      <c r="I46" s="13">
        <f t="shared" si="26"/>
        <v>1900.2400000000002</v>
      </c>
      <c r="J46" s="13">
        <f t="shared" si="26"/>
        <v>1933.3600000000001</v>
      </c>
      <c r="K46" s="13">
        <f t="shared" si="26"/>
        <v>1966.48</v>
      </c>
      <c r="L46" s="13">
        <f t="shared" si="26"/>
        <v>1999.6000000000001</v>
      </c>
      <c r="M46" s="13">
        <f t="shared" si="26"/>
        <v>2032.7200000000003</v>
      </c>
      <c r="N46" s="13">
        <f t="shared" si="26"/>
        <v>2065.84</v>
      </c>
      <c r="P46" s="6" t="s">
        <v>17</v>
      </c>
      <c r="Q46" s="7">
        <f t="shared" si="27"/>
        <v>1622.91</v>
      </c>
      <c r="R46" s="7">
        <f>27.78+5.34</f>
        <v>33.120000000000005</v>
      </c>
      <c r="T46" s="8">
        <f t="shared" si="25"/>
        <v>107.00058678868356</v>
      </c>
      <c r="V46" s="6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2.75" hidden="1">
      <c r="A47" s="5" t="s">
        <v>17</v>
      </c>
      <c r="B47" s="13">
        <f t="shared" si="26"/>
        <v>1622.91</v>
      </c>
      <c r="C47" s="13">
        <f t="shared" si="26"/>
        <v>1656.0300000000002</v>
      </c>
      <c r="D47" s="13">
        <f t="shared" si="26"/>
        <v>1689.15</v>
      </c>
      <c r="E47" s="13">
        <f t="shared" si="26"/>
        <v>1722.27</v>
      </c>
      <c r="F47" s="13">
        <f t="shared" si="26"/>
        <v>1755.39</v>
      </c>
      <c r="G47" s="13">
        <f t="shared" si="26"/>
        <v>1788.5100000000002</v>
      </c>
      <c r="H47" s="13">
        <f t="shared" si="26"/>
        <v>1821.63</v>
      </c>
      <c r="I47" s="13">
        <f t="shared" si="26"/>
        <v>1854.75</v>
      </c>
      <c r="J47" s="13">
        <f t="shared" si="26"/>
        <v>1887.8700000000001</v>
      </c>
      <c r="K47" s="13">
        <f t="shared" si="26"/>
        <v>1920.9900000000002</v>
      </c>
      <c r="L47" s="13">
        <f t="shared" si="26"/>
        <v>1954.1100000000001</v>
      </c>
      <c r="M47" s="13">
        <f t="shared" si="26"/>
        <v>1987.23</v>
      </c>
      <c r="N47" s="13">
        <f t="shared" si="26"/>
        <v>2020.3500000000001</v>
      </c>
      <c r="P47" s="6" t="s">
        <v>18</v>
      </c>
      <c r="Q47" s="7">
        <f t="shared" si="27"/>
        <v>1544.64</v>
      </c>
      <c r="R47" s="7">
        <f>20.22+3.89</f>
        <v>24.11</v>
      </c>
      <c r="T47" s="8">
        <f t="shared" si="25"/>
        <v>101.84014293908608</v>
      </c>
      <c r="V47" s="6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 hidden="1">
      <c r="A48" s="5" t="s">
        <v>18</v>
      </c>
      <c r="B48" s="13">
        <f t="shared" si="26"/>
        <v>1544.64</v>
      </c>
      <c r="C48" s="13">
        <f t="shared" si="26"/>
        <v>1568.75</v>
      </c>
      <c r="D48" s="13">
        <f t="shared" si="26"/>
        <v>1592.8600000000001</v>
      </c>
      <c r="E48" s="13">
        <f t="shared" si="26"/>
        <v>1616.97</v>
      </c>
      <c r="F48" s="13">
        <f t="shared" si="26"/>
        <v>1641.0800000000002</v>
      </c>
      <c r="G48" s="13">
        <f t="shared" si="26"/>
        <v>1665.19</v>
      </c>
      <c r="H48" s="13">
        <f t="shared" si="26"/>
        <v>1689.3000000000002</v>
      </c>
      <c r="I48" s="13">
        <f t="shared" si="26"/>
        <v>1713.41</v>
      </c>
      <c r="J48" s="13">
        <f t="shared" si="26"/>
        <v>1737.52</v>
      </c>
      <c r="K48" s="13">
        <f t="shared" si="26"/>
        <v>1761.63</v>
      </c>
      <c r="L48" s="13">
        <f t="shared" si="26"/>
        <v>1785.74</v>
      </c>
      <c r="M48" s="13">
        <f t="shared" si="26"/>
        <v>1809.8500000000001</v>
      </c>
      <c r="N48" s="13">
        <f t="shared" si="26"/>
        <v>1833.96</v>
      </c>
      <c r="P48" s="6" t="s">
        <v>19</v>
      </c>
      <c r="Q48" s="7">
        <f t="shared" si="27"/>
        <v>1516.73</v>
      </c>
      <c r="R48" s="7">
        <f>19.21+3.7</f>
        <v>22.91</v>
      </c>
      <c r="T48" s="8">
        <f t="shared" si="25"/>
        <v>100</v>
      </c>
      <c r="V48" s="6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2.75" hidden="1">
      <c r="A49" s="5" t="s">
        <v>19</v>
      </c>
      <c r="B49" s="13">
        <f t="shared" si="26"/>
        <v>1516.73</v>
      </c>
      <c r="C49" s="13">
        <f t="shared" si="26"/>
        <v>1539.64</v>
      </c>
      <c r="D49" s="13">
        <f t="shared" si="26"/>
        <v>1562.55</v>
      </c>
      <c r="E49" s="13">
        <f t="shared" si="26"/>
        <v>1585.46</v>
      </c>
      <c r="F49" s="13">
        <f t="shared" si="26"/>
        <v>1608.3700000000001</v>
      </c>
      <c r="G49" s="13">
        <f t="shared" si="26"/>
        <v>1631.28</v>
      </c>
      <c r="H49" s="13">
        <f t="shared" si="26"/>
        <v>1654.19</v>
      </c>
      <c r="I49" s="13">
        <f t="shared" si="26"/>
        <v>1677.1</v>
      </c>
      <c r="J49" s="13">
        <f t="shared" si="26"/>
        <v>1700.01</v>
      </c>
      <c r="K49" s="13">
        <f t="shared" si="26"/>
        <v>1722.92</v>
      </c>
      <c r="L49" s="13">
        <f t="shared" si="26"/>
        <v>1745.83</v>
      </c>
      <c r="M49" s="13">
        <f t="shared" si="26"/>
        <v>1768.74</v>
      </c>
      <c r="N49" s="13">
        <f t="shared" si="26"/>
        <v>1791.65</v>
      </c>
      <c r="V49" s="6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16" ht="20.25">
      <c r="A50" s="44" t="s">
        <v>31</v>
      </c>
      <c r="P50" s="2"/>
    </row>
    <row r="51" spans="1:20" ht="12.75">
      <c r="A51" s="46" t="s">
        <v>38</v>
      </c>
      <c r="B51" s="47">
        <v>0</v>
      </c>
      <c r="C51" s="47">
        <f aca="true" t="shared" si="29" ref="C51:N51">1+B51</f>
        <v>1</v>
      </c>
      <c r="D51" s="47">
        <f t="shared" si="29"/>
        <v>2</v>
      </c>
      <c r="E51" s="47">
        <f t="shared" si="29"/>
        <v>3</v>
      </c>
      <c r="F51" s="47">
        <f t="shared" si="29"/>
        <v>4</v>
      </c>
      <c r="G51" s="47">
        <f t="shared" si="29"/>
        <v>5</v>
      </c>
      <c r="H51" s="47">
        <f t="shared" si="29"/>
        <v>6</v>
      </c>
      <c r="I51" s="47">
        <f t="shared" si="29"/>
        <v>7</v>
      </c>
      <c r="J51" s="47">
        <f t="shared" si="29"/>
        <v>8</v>
      </c>
      <c r="K51" s="47">
        <f t="shared" si="29"/>
        <v>9</v>
      </c>
      <c r="L51" s="47">
        <f t="shared" si="29"/>
        <v>10</v>
      </c>
      <c r="M51" s="47">
        <f t="shared" si="29"/>
        <v>11</v>
      </c>
      <c r="N51" s="47">
        <f t="shared" si="29"/>
        <v>12</v>
      </c>
      <c r="P51" s="5"/>
      <c r="Q51" s="5"/>
      <c r="R51" s="5"/>
      <c r="T51" s="5"/>
    </row>
    <row r="52" spans="1:20" ht="12.75">
      <c r="A52" s="5" t="s">
        <v>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6"/>
      <c r="Q52" s="7"/>
      <c r="R52" s="7"/>
      <c r="T52" s="8"/>
    </row>
    <row r="53" spans="1:20" ht="12.75">
      <c r="A53" s="5" t="s">
        <v>7</v>
      </c>
      <c r="B53" s="31">
        <v>2246.86</v>
      </c>
      <c r="C53" s="31">
        <f>+$B53+$P53*C$51</f>
        <v>2313.56664</v>
      </c>
      <c r="D53" s="31">
        <f aca="true" t="shared" si="30" ref="D53:N53">+$B53+$P53*D$51</f>
        <v>2380.2732800000003</v>
      </c>
      <c r="E53" s="31">
        <f t="shared" si="30"/>
        <v>2446.97992</v>
      </c>
      <c r="F53" s="31">
        <f t="shared" si="30"/>
        <v>2513.68656</v>
      </c>
      <c r="G53" s="31">
        <f t="shared" si="30"/>
        <v>2580.3932</v>
      </c>
      <c r="H53" s="31">
        <f t="shared" si="30"/>
        <v>2647.0998400000003</v>
      </c>
      <c r="I53" s="31">
        <f t="shared" si="30"/>
        <v>2713.80648</v>
      </c>
      <c r="J53" s="31">
        <f t="shared" si="30"/>
        <v>2780.51312</v>
      </c>
      <c r="K53" s="31">
        <f t="shared" si="30"/>
        <v>2847.21976</v>
      </c>
      <c r="L53" s="31">
        <f t="shared" si="30"/>
        <v>2913.9264000000003</v>
      </c>
      <c r="M53" s="31">
        <f t="shared" si="30"/>
        <v>2980.63304</v>
      </c>
      <c r="N53" s="31">
        <f t="shared" si="30"/>
        <v>3047.33968</v>
      </c>
      <c r="P53" s="21">
        <f>+R36*0.049*13</f>
        <v>66.70664000000001</v>
      </c>
      <c r="Q53" s="7"/>
      <c r="R53" s="7"/>
      <c r="T53" s="8"/>
    </row>
    <row r="54" spans="1:20" ht="12.75">
      <c r="A54" s="5" t="s">
        <v>8</v>
      </c>
      <c r="B54" s="31">
        <v>1901.4</v>
      </c>
      <c r="C54" s="31">
        <f aca="true" t="shared" si="31" ref="C54:N65">+$B54+$P54*C$51</f>
        <v>1968.1066400000002</v>
      </c>
      <c r="D54" s="31">
        <f t="shared" si="31"/>
        <v>2034.81328</v>
      </c>
      <c r="E54" s="31">
        <f t="shared" si="31"/>
        <v>2101.51992</v>
      </c>
      <c r="F54" s="31">
        <f t="shared" si="31"/>
        <v>2168.22656</v>
      </c>
      <c r="G54" s="31">
        <f t="shared" si="31"/>
        <v>2234.9332</v>
      </c>
      <c r="H54" s="31">
        <f t="shared" si="31"/>
        <v>2301.6398400000003</v>
      </c>
      <c r="I54" s="31">
        <f t="shared" si="31"/>
        <v>2368.34648</v>
      </c>
      <c r="J54" s="31">
        <f t="shared" si="31"/>
        <v>2435.05312</v>
      </c>
      <c r="K54" s="31">
        <f t="shared" si="31"/>
        <v>2501.75976</v>
      </c>
      <c r="L54" s="31">
        <f t="shared" si="31"/>
        <v>2568.4664000000002</v>
      </c>
      <c r="M54" s="31">
        <f t="shared" si="31"/>
        <v>2635.17304</v>
      </c>
      <c r="N54" s="31">
        <f t="shared" si="31"/>
        <v>2701.87968</v>
      </c>
      <c r="P54" s="21">
        <f aca="true" t="shared" si="32" ref="P54:P65">+R37*0.049*13</f>
        <v>66.70664000000001</v>
      </c>
      <c r="Q54" s="7"/>
      <c r="R54" s="7"/>
      <c r="T54" s="8"/>
    </row>
    <row r="55" spans="1:20" ht="12.75">
      <c r="A55" s="5" t="s">
        <v>9</v>
      </c>
      <c r="B55" s="31">
        <v>1697.54</v>
      </c>
      <c r="C55" s="31">
        <f t="shared" si="31"/>
        <v>1727.69558</v>
      </c>
      <c r="D55" s="31">
        <f t="shared" si="31"/>
        <v>1757.85116</v>
      </c>
      <c r="E55" s="31">
        <f t="shared" si="31"/>
        <v>1788.00674</v>
      </c>
      <c r="F55" s="31">
        <f t="shared" si="31"/>
        <v>1818.16232</v>
      </c>
      <c r="G55" s="31">
        <f t="shared" si="31"/>
        <v>1848.3179</v>
      </c>
      <c r="H55" s="31">
        <f t="shared" si="31"/>
        <v>1878.47348</v>
      </c>
      <c r="I55" s="31">
        <f t="shared" si="31"/>
        <v>1908.62906</v>
      </c>
      <c r="J55" s="31">
        <f t="shared" si="31"/>
        <v>1938.78464</v>
      </c>
      <c r="K55" s="31">
        <f t="shared" si="31"/>
        <v>1968.94022</v>
      </c>
      <c r="L55" s="31">
        <f t="shared" si="31"/>
        <v>1999.0958</v>
      </c>
      <c r="M55" s="31">
        <f t="shared" si="31"/>
        <v>2029.25138</v>
      </c>
      <c r="N55" s="31">
        <f t="shared" si="31"/>
        <v>2059.4069600000003</v>
      </c>
      <c r="P55" s="21">
        <f t="shared" si="32"/>
        <v>30.155580000000004</v>
      </c>
      <c r="Q55" s="7"/>
      <c r="R55" s="7"/>
      <c r="T55" s="8"/>
    </row>
    <row r="56" spans="1:20" ht="12.75">
      <c r="A56" s="5" t="s">
        <v>10</v>
      </c>
      <c r="B56" s="31">
        <v>1596.09</v>
      </c>
      <c r="C56" s="31">
        <f t="shared" si="31"/>
        <v>1626.24558</v>
      </c>
      <c r="D56" s="31">
        <f t="shared" si="31"/>
        <v>1656.40116</v>
      </c>
      <c r="E56" s="31">
        <f t="shared" si="31"/>
        <v>1686.55674</v>
      </c>
      <c r="F56" s="31">
        <f t="shared" si="31"/>
        <v>1716.7123199999999</v>
      </c>
      <c r="G56" s="31">
        <f t="shared" si="31"/>
        <v>1746.8679</v>
      </c>
      <c r="H56" s="31">
        <f t="shared" si="31"/>
        <v>1777.0234799999998</v>
      </c>
      <c r="I56" s="31">
        <f t="shared" si="31"/>
        <v>1807.17906</v>
      </c>
      <c r="J56" s="31">
        <f t="shared" si="31"/>
        <v>1837.33464</v>
      </c>
      <c r="K56" s="31">
        <f t="shared" si="31"/>
        <v>1867.49022</v>
      </c>
      <c r="L56" s="31">
        <f t="shared" si="31"/>
        <v>1897.6458</v>
      </c>
      <c r="M56" s="31">
        <f t="shared" si="31"/>
        <v>1927.8013799999999</v>
      </c>
      <c r="N56" s="31">
        <f t="shared" si="31"/>
        <v>1957.95696</v>
      </c>
      <c r="P56" s="21">
        <f t="shared" si="32"/>
        <v>30.155580000000004</v>
      </c>
      <c r="Q56" s="7"/>
      <c r="R56" s="7"/>
      <c r="T56" s="8"/>
    </row>
    <row r="57" spans="1:20" ht="12.75">
      <c r="A57" s="5" t="s">
        <v>11</v>
      </c>
      <c r="B57" s="31">
        <v>1398.51</v>
      </c>
      <c r="C57" s="31">
        <f t="shared" si="31"/>
        <v>1428.66558</v>
      </c>
      <c r="D57" s="31">
        <f t="shared" si="31"/>
        <v>1458.82116</v>
      </c>
      <c r="E57" s="31">
        <f t="shared" si="31"/>
        <v>1488.97674</v>
      </c>
      <c r="F57" s="31">
        <f t="shared" si="31"/>
        <v>1519.13232</v>
      </c>
      <c r="G57" s="31">
        <f t="shared" si="31"/>
        <v>1549.2879</v>
      </c>
      <c r="H57" s="31">
        <f t="shared" si="31"/>
        <v>1579.44348</v>
      </c>
      <c r="I57" s="31">
        <f t="shared" si="31"/>
        <v>1609.59906</v>
      </c>
      <c r="J57" s="31">
        <f t="shared" si="31"/>
        <v>1639.75464</v>
      </c>
      <c r="K57" s="31">
        <f t="shared" si="31"/>
        <v>1669.91022</v>
      </c>
      <c r="L57" s="31">
        <f t="shared" si="31"/>
        <v>1700.0658</v>
      </c>
      <c r="M57" s="31">
        <f t="shared" si="31"/>
        <v>1730.22138</v>
      </c>
      <c r="N57" s="31">
        <f t="shared" si="31"/>
        <v>1760.37696</v>
      </c>
      <c r="P57" s="21">
        <f t="shared" si="32"/>
        <v>30.155580000000004</v>
      </c>
      <c r="Q57" s="7"/>
      <c r="R57" s="7"/>
      <c r="T57" s="8"/>
    </row>
    <row r="58" spans="1:20" ht="12.75">
      <c r="A58" s="5" t="s">
        <v>12</v>
      </c>
      <c r="B58" s="31">
        <v>1299.97</v>
      </c>
      <c r="C58" s="31">
        <f t="shared" si="31"/>
        <v>1330.1255800000001</v>
      </c>
      <c r="D58" s="31">
        <f t="shared" si="31"/>
        <v>1360.28116</v>
      </c>
      <c r="E58" s="31">
        <f t="shared" si="31"/>
        <v>1390.43674</v>
      </c>
      <c r="F58" s="31">
        <f t="shared" si="31"/>
        <v>1420.59232</v>
      </c>
      <c r="G58" s="31">
        <f t="shared" si="31"/>
        <v>1450.7479</v>
      </c>
      <c r="H58" s="31">
        <f t="shared" si="31"/>
        <v>1480.90348</v>
      </c>
      <c r="I58" s="31">
        <f t="shared" si="31"/>
        <v>1511.05906</v>
      </c>
      <c r="J58" s="31">
        <f t="shared" si="31"/>
        <v>1541.2146400000001</v>
      </c>
      <c r="K58" s="31">
        <f t="shared" si="31"/>
        <v>1571.37022</v>
      </c>
      <c r="L58" s="31">
        <f t="shared" si="31"/>
        <v>1601.5258000000001</v>
      </c>
      <c r="M58" s="31">
        <f t="shared" si="31"/>
        <v>1631.68138</v>
      </c>
      <c r="N58" s="31">
        <f t="shared" si="31"/>
        <v>1661.83696</v>
      </c>
      <c r="P58" s="21">
        <f t="shared" si="32"/>
        <v>30.155580000000004</v>
      </c>
      <c r="Q58" s="7"/>
      <c r="R58" s="7"/>
      <c r="T58" s="8"/>
    </row>
    <row r="59" spans="1:20" ht="12.75">
      <c r="A59" s="5" t="s">
        <v>13</v>
      </c>
      <c r="B59" s="31">
        <v>1227.02</v>
      </c>
      <c r="C59" s="31">
        <f t="shared" si="31"/>
        <v>1257.17558</v>
      </c>
      <c r="D59" s="31">
        <f t="shared" si="31"/>
        <v>1287.33116</v>
      </c>
      <c r="E59" s="31">
        <f t="shared" si="31"/>
        <v>1317.48674</v>
      </c>
      <c r="F59" s="31">
        <f t="shared" si="31"/>
        <v>1347.64232</v>
      </c>
      <c r="G59" s="31">
        <f t="shared" si="31"/>
        <v>1377.7979</v>
      </c>
      <c r="H59" s="31">
        <f t="shared" si="31"/>
        <v>1407.9534800000001</v>
      </c>
      <c r="I59" s="31">
        <f t="shared" si="31"/>
        <v>1438.10906</v>
      </c>
      <c r="J59" s="31">
        <f t="shared" si="31"/>
        <v>1468.26464</v>
      </c>
      <c r="K59" s="31">
        <f t="shared" si="31"/>
        <v>1498.42022</v>
      </c>
      <c r="L59" s="31">
        <f t="shared" si="31"/>
        <v>1528.5758</v>
      </c>
      <c r="M59" s="31">
        <f t="shared" si="31"/>
        <v>1558.73138</v>
      </c>
      <c r="N59" s="31">
        <f t="shared" si="31"/>
        <v>1588.88696</v>
      </c>
      <c r="P59" s="21">
        <f t="shared" si="32"/>
        <v>30.155580000000004</v>
      </c>
      <c r="Q59" s="7"/>
      <c r="R59" s="7"/>
      <c r="T59" s="8"/>
    </row>
    <row r="60" spans="1:20" ht="12.75">
      <c r="A60" s="5" t="s">
        <v>14</v>
      </c>
      <c r="B60" s="31">
        <v>1159.39</v>
      </c>
      <c r="C60" s="31">
        <f t="shared" si="31"/>
        <v>1189.5455800000002</v>
      </c>
      <c r="D60" s="31">
        <f t="shared" si="31"/>
        <v>1219.70116</v>
      </c>
      <c r="E60" s="31">
        <f t="shared" si="31"/>
        <v>1249.8567400000002</v>
      </c>
      <c r="F60" s="31">
        <f t="shared" si="31"/>
        <v>1280.01232</v>
      </c>
      <c r="G60" s="31">
        <f t="shared" si="31"/>
        <v>1310.1679000000001</v>
      </c>
      <c r="H60" s="31">
        <f t="shared" si="31"/>
        <v>1340.32348</v>
      </c>
      <c r="I60" s="31">
        <f t="shared" si="31"/>
        <v>1370.4790600000001</v>
      </c>
      <c r="J60" s="31">
        <f t="shared" si="31"/>
        <v>1400.6346400000002</v>
      </c>
      <c r="K60" s="31">
        <f t="shared" si="31"/>
        <v>1430.79022</v>
      </c>
      <c r="L60" s="31">
        <f t="shared" si="31"/>
        <v>1460.9458000000002</v>
      </c>
      <c r="M60" s="31">
        <f t="shared" si="31"/>
        <v>1491.10138</v>
      </c>
      <c r="N60" s="31">
        <f t="shared" si="31"/>
        <v>1521.2569600000002</v>
      </c>
      <c r="P60" s="21">
        <f t="shared" si="32"/>
        <v>30.155580000000004</v>
      </c>
      <c r="Q60" s="7"/>
      <c r="R60" s="7"/>
      <c r="T60" s="8"/>
    </row>
    <row r="61" spans="1:20" ht="12.75">
      <c r="A61" s="5" t="s">
        <v>15</v>
      </c>
      <c r="B61" s="31">
        <v>1091.76</v>
      </c>
      <c r="C61" s="31">
        <f t="shared" si="31"/>
        <v>1117.57761</v>
      </c>
      <c r="D61" s="31">
        <f t="shared" si="31"/>
        <v>1143.3952199999999</v>
      </c>
      <c r="E61" s="31">
        <f t="shared" si="31"/>
        <v>1169.21283</v>
      </c>
      <c r="F61" s="31">
        <f t="shared" si="31"/>
        <v>1195.03044</v>
      </c>
      <c r="G61" s="31">
        <f t="shared" si="31"/>
        <v>1220.84805</v>
      </c>
      <c r="H61" s="31">
        <f t="shared" si="31"/>
        <v>1246.6656600000001</v>
      </c>
      <c r="I61" s="31">
        <f t="shared" si="31"/>
        <v>1272.48327</v>
      </c>
      <c r="J61" s="31">
        <f t="shared" si="31"/>
        <v>1298.30088</v>
      </c>
      <c r="K61" s="31">
        <f t="shared" si="31"/>
        <v>1324.11849</v>
      </c>
      <c r="L61" s="31">
        <f t="shared" si="31"/>
        <v>1349.9361</v>
      </c>
      <c r="M61" s="31">
        <f t="shared" si="31"/>
        <v>1375.75371</v>
      </c>
      <c r="N61" s="31">
        <f t="shared" si="31"/>
        <v>1401.57132</v>
      </c>
      <c r="P61" s="21">
        <f t="shared" si="32"/>
        <v>25.817610000000002</v>
      </c>
      <c r="Q61" s="7"/>
      <c r="R61" s="7"/>
      <c r="T61" s="8"/>
    </row>
    <row r="62" spans="1:20" ht="12.75">
      <c r="A62" s="5" t="s">
        <v>16</v>
      </c>
      <c r="B62" s="31">
        <v>1062.77</v>
      </c>
      <c r="C62" s="31">
        <f t="shared" si="31"/>
        <v>1083.86744</v>
      </c>
      <c r="D62" s="31">
        <f t="shared" si="31"/>
        <v>1104.96488</v>
      </c>
      <c r="E62" s="31">
        <f t="shared" si="31"/>
        <v>1126.06232</v>
      </c>
      <c r="F62" s="31">
        <f t="shared" si="31"/>
        <v>1147.15976</v>
      </c>
      <c r="G62" s="31">
        <f t="shared" si="31"/>
        <v>1168.2572</v>
      </c>
      <c r="H62" s="31">
        <f t="shared" si="31"/>
        <v>1189.35464</v>
      </c>
      <c r="I62" s="31">
        <f t="shared" si="31"/>
        <v>1210.45208</v>
      </c>
      <c r="J62" s="31">
        <f t="shared" si="31"/>
        <v>1231.54952</v>
      </c>
      <c r="K62" s="31">
        <f t="shared" si="31"/>
        <v>1252.64696</v>
      </c>
      <c r="L62" s="31">
        <f t="shared" si="31"/>
        <v>1273.7444</v>
      </c>
      <c r="M62" s="31">
        <f t="shared" si="31"/>
        <v>1294.84184</v>
      </c>
      <c r="N62" s="31">
        <f t="shared" si="31"/>
        <v>1315.93928</v>
      </c>
      <c r="P62" s="21">
        <f t="shared" si="32"/>
        <v>21.097440000000006</v>
      </c>
      <c r="Q62" s="7"/>
      <c r="R62" s="7"/>
      <c r="T62" s="8"/>
    </row>
    <row r="63" spans="1:20" ht="12.75">
      <c r="A63" s="5" t="s">
        <v>17</v>
      </c>
      <c r="B63" s="31">
        <v>1033.79</v>
      </c>
      <c r="C63" s="31">
        <f t="shared" si="31"/>
        <v>1054.88744</v>
      </c>
      <c r="D63" s="31">
        <f t="shared" si="31"/>
        <v>1075.98488</v>
      </c>
      <c r="E63" s="31">
        <f t="shared" si="31"/>
        <v>1097.08232</v>
      </c>
      <c r="F63" s="31">
        <f t="shared" si="31"/>
        <v>1118.17976</v>
      </c>
      <c r="G63" s="31">
        <f t="shared" si="31"/>
        <v>1139.2772</v>
      </c>
      <c r="H63" s="31">
        <f t="shared" si="31"/>
        <v>1160.37464</v>
      </c>
      <c r="I63" s="31">
        <f t="shared" si="31"/>
        <v>1181.47208</v>
      </c>
      <c r="J63" s="31">
        <f t="shared" si="31"/>
        <v>1202.56952</v>
      </c>
      <c r="K63" s="31">
        <f t="shared" si="31"/>
        <v>1223.66696</v>
      </c>
      <c r="L63" s="31">
        <f t="shared" si="31"/>
        <v>1244.7644</v>
      </c>
      <c r="M63" s="31">
        <f t="shared" si="31"/>
        <v>1265.86184</v>
      </c>
      <c r="N63" s="31">
        <f t="shared" si="31"/>
        <v>1286.95928</v>
      </c>
      <c r="P63" s="21">
        <f t="shared" si="32"/>
        <v>21.097440000000006</v>
      </c>
      <c r="Q63" s="7"/>
      <c r="R63" s="7"/>
      <c r="T63" s="8"/>
    </row>
    <row r="64" spans="1:20" ht="12.75">
      <c r="A64" s="5" t="s">
        <v>18</v>
      </c>
      <c r="B64" s="31">
        <v>983.94</v>
      </c>
      <c r="C64" s="31">
        <f t="shared" si="31"/>
        <v>999.29807</v>
      </c>
      <c r="D64" s="31">
        <f t="shared" si="31"/>
        <v>1014.65614</v>
      </c>
      <c r="E64" s="31">
        <f t="shared" si="31"/>
        <v>1030.01421</v>
      </c>
      <c r="F64" s="31">
        <f t="shared" si="31"/>
        <v>1045.37228</v>
      </c>
      <c r="G64" s="31">
        <f t="shared" si="31"/>
        <v>1060.73035</v>
      </c>
      <c r="H64" s="31">
        <f t="shared" si="31"/>
        <v>1076.08842</v>
      </c>
      <c r="I64" s="31">
        <f t="shared" si="31"/>
        <v>1091.44649</v>
      </c>
      <c r="J64" s="31">
        <f t="shared" si="31"/>
        <v>1106.80456</v>
      </c>
      <c r="K64" s="31">
        <f t="shared" si="31"/>
        <v>1122.16263</v>
      </c>
      <c r="L64" s="31">
        <f t="shared" si="31"/>
        <v>1137.5207</v>
      </c>
      <c r="M64" s="31">
        <f t="shared" si="31"/>
        <v>1152.87877</v>
      </c>
      <c r="N64" s="31">
        <f t="shared" si="31"/>
        <v>1168.23684</v>
      </c>
      <c r="P64" s="21">
        <f t="shared" si="32"/>
        <v>15.35807</v>
      </c>
      <c r="Q64" s="7"/>
      <c r="R64" s="7"/>
      <c r="T64" s="8"/>
    </row>
    <row r="65" spans="1:16" ht="12.75">
      <c r="A65" s="5" t="s">
        <v>19</v>
      </c>
      <c r="B65" s="31">
        <v>966.16</v>
      </c>
      <c r="C65" s="31">
        <f t="shared" si="31"/>
        <v>980.7536699999999</v>
      </c>
      <c r="D65" s="31">
        <f t="shared" si="31"/>
        <v>995.3473399999999</v>
      </c>
      <c r="E65" s="31">
        <f t="shared" si="31"/>
        <v>1009.94101</v>
      </c>
      <c r="F65" s="31">
        <f t="shared" si="31"/>
        <v>1024.53468</v>
      </c>
      <c r="G65" s="31">
        <f t="shared" si="31"/>
        <v>1039.12835</v>
      </c>
      <c r="H65" s="31">
        <f t="shared" si="31"/>
        <v>1053.72202</v>
      </c>
      <c r="I65" s="31">
        <f t="shared" si="31"/>
        <v>1068.31569</v>
      </c>
      <c r="J65" s="31">
        <f t="shared" si="31"/>
        <v>1082.9093599999999</v>
      </c>
      <c r="K65" s="31">
        <f t="shared" si="31"/>
        <v>1097.5030299999999</v>
      </c>
      <c r="L65" s="31">
        <f t="shared" si="31"/>
        <v>1112.0967</v>
      </c>
      <c r="M65" s="31">
        <f t="shared" si="31"/>
        <v>1126.69037</v>
      </c>
      <c r="N65" s="31">
        <f t="shared" si="31"/>
        <v>1141.28404</v>
      </c>
      <c r="P65" s="21">
        <f t="shared" si="32"/>
        <v>14.59367</v>
      </c>
    </row>
    <row r="66" spans="3:14" ht="12.7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</sheetData>
  <printOptions gridLines="1"/>
  <pageMargins left="0.13" right="0.2" top="1.07" bottom="0.78" header="0.36" footer="0.5"/>
  <pageSetup orientation="landscape" paperSize="9" r:id="rId2"/>
  <headerFooter alignWithMargins="0">
    <oddHeader>&amp;C&amp;14Settore Riscossione
Tabelle Economiche
Nuovo Contratto di Settore</oddHeader>
    <oddFooter>&amp;L&amp;D&amp;T&amp;R&amp;P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"/>
  <sheetViews>
    <sheetView workbookViewId="0" topLeftCell="A37">
      <selection activeCell="A37" sqref="A37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14" width="10.00390625" style="0" customWidth="1"/>
    <col min="15" max="15" width="11.140625" style="0" hidden="1" customWidth="1"/>
    <col min="16" max="16" width="0" style="0" hidden="1" customWidth="1"/>
    <col min="17" max="17" width="11.7109375" style="0" hidden="1" customWidth="1"/>
    <col min="18" max="18" width="10.00390625" style="0" hidden="1" customWidth="1"/>
    <col min="19" max="19" width="0" style="0" hidden="1" customWidth="1"/>
    <col min="20" max="20" width="13.57421875" style="12" hidden="1" customWidth="1"/>
    <col min="21" max="21" width="10.8515625" style="0" hidden="1" customWidth="1"/>
    <col min="22" max="25" width="0" style="0" hidden="1" customWidth="1"/>
  </cols>
  <sheetData>
    <row r="1" spans="1:20" s="2" customFormat="1" ht="20.25" hidden="1">
      <c r="A1" s="1" t="str">
        <f>+'Biennio 2006-2007 arretrato'!A34</f>
        <v>Ricostruzione per il 2007 - (+2,35% per il 2006 e +2,55% per il 2007)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 t="s">
        <v>22</v>
      </c>
      <c r="R1" s="3"/>
      <c r="T1" s="17"/>
    </row>
    <row r="2" spans="1:20" ht="12.75" hidden="1">
      <c r="A2" s="4" t="s">
        <v>2</v>
      </c>
      <c r="B2" s="4">
        <v>0</v>
      </c>
      <c r="C2" s="4">
        <f aca="true" t="shared" si="0" ref="C2:N2">1+B2</f>
        <v>1</v>
      </c>
      <c r="D2" s="4">
        <f t="shared" si="0"/>
        <v>2</v>
      </c>
      <c r="E2" s="4">
        <f t="shared" si="0"/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P2" s="5" t="s">
        <v>3</v>
      </c>
      <c r="Q2" s="5" t="s">
        <v>4</v>
      </c>
      <c r="R2" s="5" t="s">
        <v>5</v>
      </c>
      <c r="T2" s="18" t="s">
        <v>6</v>
      </c>
    </row>
    <row r="3" spans="1:20" ht="12.75" hidden="1">
      <c r="A3" s="5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6" t="s">
        <v>7</v>
      </c>
      <c r="Q3" s="7">
        <f>+'Biennio 2006-2007 arretrato'!Q36</f>
        <v>3527.25</v>
      </c>
      <c r="R3" s="7">
        <f>+'Biennio 2006-2007 arretrato'!R36</f>
        <v>104.72</v>
      </c>
      <c r="T3" s="12">
        <f aca="true" t="shared" si="1" ref="T3:T15">+B4/B$16*100</f>
        <v>232.55622292695472</v>
      </c>
    </row>
    <row r="4" spans="1:20" ht="12.75" hidden="1">
      <c r="A4" s="6" t="s">
        <v>7</v>
      </c>
      <c r="B4" s="12">
        <f aca="true" t="shared" si="2" ref="B4:N16">+$Q3+$R3*B$2</f>
        <v>3527.25</v>
      </c>
      <c r="C4" s="12">
        <f t="shared" si="2"/>
        <v>3631.97</v>
      </c>
      <c r="D4" s="12">
        <f t="shared" si="2"/>
        <v>3736.69</v>
      </c>
      <c r="E4" s="12">
        <f t="shared" si="2"/>
        <v>3841.41</v>
      </c>
      <c r="F4" s="12">
        <f t="shared" si="2"/>
        <v>3946.13</v>
      </c>
      <c r="G4" s="12">
        <f t="shared" si="2"/>
        <v>4050.85</v>
      </c>
      <c r="H4" s="12">
        <f t="shared" si="2"/>
        <v>4155.57</v>
      </c>
      <c r="I4" s="12">
        <f t="shared" si="2"/>
        <v>4260.29</v>
      </c>
      <c r="J4" s="12">
        <f t="shared" si="2"/>
        <v>4365.01</v>
      </c>
      <c r="K4" s="12">
        <f t="shared" si="2"/>
        <v>4469.73</v>
      </c>
      <c r="L4" s="12"/>
      <c r="M4" s="12"/>
      <c r="N4" s="12"/>
      <c r="P4" s="6" t="s">
        <v>8</v>
      </c>
      <c r="Q4" s="7">
        <f>+'Biennio 2006-2007 arretrato'!Q37</f>
        <v>2984.93</v>
      </c>
      <c r="R4" s="7">
        <f>+'Biennio 2006-2007 arretrato'!R37</f>
        <v>104.72</v>
      </c>
      <c r="T4" s="12">
        <f t="shared" si="1"/>
        <v>196.80035339183638</v>
      </c>
    </row>
    <row r="5" spans="1:20" ht="12.75" hidden="1">
      <c r="A5" s="6" t="s">
        <v>8</v>
      </c>
      <c r="B5" s="12">
        <f t="shared" si="2"/>
        <v>2984.93</v>
      </c>
      <c r="C5" s="12">
        <f t="shared" si="2"/>
        <v>3089.6499999999996</v>
      </c>
      <c r="D5" s="12">
        <f t="shared" si="2"/>
        <v>3194.37</v>
      </c>
      <c r="E5" s="12">
        <f t="shared" si="2"/>
        <v>3299.0899999999997</v>
      </c>
      <c r="F5" s="12">
        <f t="shared" si="2"/>
        <v>3403.81</v>
      </c>
      <c r="G5" s="12">
        <f t="shared" si="2"/>
        <v>3508.5299999999997</v>
      </c>
      <c r="H5" s="12">
        <f t="shared" si="2"/>
        <v>3613.25</v>
      </c>
      <c r="I5" s="12">
        <f t="shared" si="2"/>
        <v>3717.97</v>
      </c>
      <c r="J5" s="12">
        <f t="shared" si="2"/>
        <v>3822.6899999999996</v>
      </c>
      <c r="K5" s="12">
        <f t="shared" si="2"/>
        <v>3927.41</v>
      </c>
      <c r="L5" s="12"/>
      <c r="M5" s="12"/>
      <c r="N5" s="12"/>
      <c r="P5" s="6" t="s">
        <v>9</v>
      </c>
      <c r="Q5" s="7">
        <f>+'Biennio 2006-2007 arretrato'!Q38</f>
        <v>2664.9</v>
      </c>
      <c r="R5" s="7">
        <f>+'Biennio 2006-2007 arretrato'!R38</f>
        <v>47.34</v>
      </c>
      <c r="T5" s="12">
        <f t="shared" si="1"/>
        <v>175.70035536977576</v>
      </c>
    </row>
    <row r="6" spans="1:20" ht="12.75" hidden="1">
      <c r="A6" s="6" t="s">
        <v>9</v>
      </c>
      <c r="B6" s="12">
        <f t="shared" si="2"/>
        <v>2664.9</v>
      </c>
      <c r="C6" s="12">
        <f t="shared" si="2"/>
        <v>2712.2400000000002</v>
      </c>
      <c r="D6" s="12">
        <f t="shared" si="2"/>
        <v>2759.58</v>
      </c>
      <c r="E6" s="12">
        <f t="shared" si="2"/>
        <v>2806.92</v>
      </c>
      <c r="F6" s="12">
        <f t="shared" si="2"/>
        <v>2854.26</v>
      </c>
      <c r="G6" s="12">
        <f t="shared" si="2"/>
        <v>2901.6</v>
      </c>
      <c r="H6" s="12">
        <f t="shared" si="2"/>
        <v>2948.94</v>
      </c>
      <c r="I6" s="12">
        <f t="shared" si="2"/>
        <v>2996.28</v>
      </c>
      <c r="J6" s="12">
        <f t="shared" si="2"/>
        <v>3043.62</v>
      </c>
      <c r="K6" s="12">
        <f t="shared" si="2"/>
        <v>3090.96</v>
      </c>
      <c r="L6" s="12">
        <f t="shared" si="2"/>
        <v>3138.3</v>
      </c>
      <c r="M6" s="12">
        <f t="shared" si="2"/>
        <v>3185.6400000000003</v>
      </c>
      <c r="N6" s="12">
        <f t="shared" si="2"/>
        <v>3232.98</v>
      </c>
      <c r="P6" s="6" t="s">
        <v>10</v>
      </c>
      <c r="Q6" s="7">
        <f>+'Biennio 2006-2007 arretrato'!Q39</f>
        <v>2505.64</v>
      </c>
      <c r="R6" s="7">
        <f>+'Biennio 2006-2007 arretrato'!R39</f>
        <v>47.34</v>
      </c>
      <c r="T6" s="12">
        <f t="shared" si="1"/>
        <v>165.20013449987803</v>
      </c>
    </row>
    <row r="7" spans="1:21" ht="12.75" hidden="1">
      <c r="A7" s="6" t="s">
        <v>10</v>
      </c>
      <c r="B7" s="12">
        <f t="shared" si="2"/>
        <v>2505.64</v>
      </c>
      <c r="C7" s="12">
        <f t="shared" si="2"/>
        <v>2552.98</v>
      </c>
      <c r="D7" s="12">
        <f t="shared" si="2"/>
        <v>2600.3199999999997</v>
      </c>
      <c r="E7" s="12">
        <f t="shared" si="2"/>
        <v>2647.66</v>
      </c>
      <c r="F7" s="12">
        <f t="shared" si="2"/>
        <v>2695</v>
      </c>
      <c r="G7" s="12">
        <f t="shared" si="2"/>
        <v>2742.3399999999997</v>
      </c>
      <c r="H7" s="12">
        <f t="shared" si="2"/>
        <v>2789.68</v>
      </c>
      <c r="I7" s="12">
        <f t="shared" si="2"/>
        <v>2837.02</v>
      </c>
      <c r="J7" s="12">
        <f t="shared" si="2"/>
        <v>2884.3599999999997</v>
      </c>
      <c r="K7" s="12">
        <f t="shared" si="2"/>
        <v>2931.7</v>
      </c>
      <c r="L7" s="12">
        <f t="shared" si="2"/>
        <v>2979.04</v>
      </c>
      <c r="M7" s="12">
        <f t="shared" si="2"/>
        <v>3026.38</v>
      </c>
      <c r="N7" s="12">
        <f t="shared" si="2"/>
        <v>3073.72</v>
      </c>
      <c r="P7" s="6" t="s">
        <v>11</v>
      </c>
      <c r="Q7" s="7">
        <f>+'Biennio 2006-2007 arretrato'!Q40</f>
        <v>2195.47</v>
      </c>
      <c r="R7" s="7">
        <f>+'Biennio 2006-2007 arretrato'!R40</f>
        <v>47.34</v>
      </c>
      <c r="T7" s="12">
        <f t="shared" si="1"/>
        <v>144.7502192216149</v>
      </c>
      <c r="U7" s="8"/>
    </row>
    <row r="8" spans="1:21" ht="12.75" hidden="1">
      <c r="A8" s="6" t="s">
        <v>11</v>
      </c>
      <c r="B8" s="12">
        <f t="shared" si="2"/>
        <v>2195.47</v>
      </c>
      <c r="C8" s="12">
        <f t="shared" si="2"/>
        <v>2242.81</v>
      </c>
      <c r="D8" s="12">
        <f t="shared" si="2"/>
        <v>2290.1499999999996</v>
      </c>
      <c r="E8" s="12">
        <f t="shared" si="2"/>
        <v>2337.49</v>
      </c>
      <c r="F8" s="12">
        <f t="shared" si="2"/>
        <v>2384.83</v>
      </c>
      <c r="G8" s="12">
        <f t="shared" si="2"/>
        <v>2432.1699999999996</v>
      </c>
      <c r="H8" s="12">
        <f t="shared" si="2"/>
        <v>2479.5099999999998</v>
      </c>
      <c r="I8" s="12">
        <f t="shared" si="2"/>
        <v>2526.85</v>
      </c>
      <c r="J8" s="12">
        <f t="shared" si="2"/>
        <v>2574.1899999999996</v>
      </c>
      <c r="K8" s="12">
        <f t="shared" si="2"/>
        <v>2621.5299999999997</v>
      </c>
      <c r="L8" s="12">
        <f t="shared" si="2"/>
        <v>2668.87</v>
      </c>
      <c r="M8" s="12">
        <f t="shared" si="2"/>
        <v>2716.21</v>
      </c>
      <c r="N8" s="12">
        <f t="shared" si="2"/>
        <v>2763.5499999999997</v>
      </c>
      <c r="P8" s="6" t="s">
        <v>12</v>
      </c>
      <c r="Q8" s="7">
        <f>+'Biennio 2006-2007 arretrato'!Q41</f>
        <v>2040.76</v>
      </c>
      <c r="R8" s="7">
        <f>+'Biennio 2006-2007 arretrato'!R41</f>
        <v>47.34</v>
      </c>
      <c r="T8" s="12">
        <f t="shared" si="1"/>
        <v>134.54998582476776</v>
      </c>
      <c r="U8" s="8"/>
    </row>
    <row r="9" spans="1:20" ht="12.75" hidden="1">
      <c r="A9" s="6" t="s">
        <v>12</v>
      </c>
      <c r="B9" s="12">
        <f t="shared" si="2"/>
        <v>2040.76</v>
      </c>
      <c r="C9" s="12">
        <f t="shared" si="2"/>
        <v>2088.1</v>
      </c>
      <c r="D9" s="12">
        <f t="shared" si="2"/>
        <v>2135.44</v>
      </c>
      <c r="E9" s="12">
        <f t="shared" si="2"/>
        <v>2182.78</v>
      </c>
      <c r="F9" s="12">
        <f t="shared" si="2"/>
        <v>2230.12</v>
      </c>
      <c r="G9" s="12">
        <f t="shared" si="2"/>
        <v>2277.46</v>
      </c>
      <c r="H9" s="12">
        <f t="shared" si="2"/>
        <v>2324.8</v>
      </c>
      <c r="I9" s="12">
        <f t="shared" si="2"/>
        <v>2372.14</v>
      </c>
      <c r="J9" s="12">
        <f t="shared" si="2"/>
        <v>2419.48</v>
      </c>
      <c r="K9" s="12">
        <f t="shared" si="2"/>
        <v>2466.82</v>
      </c>
      <c r="L9" s="12">
        <f t="shared" si="2"/>
        <v>2514.16</v>
      </c>
      <c r="M9" s="12">
        <f t="shared" si="2"/>
        <v>2561.5</v>
      </c>
      <c r="N9" s="12">
        <f t="shared" si="2"/>
        <v>2608.84</v>
      </c>
      <c r="P9" s="6" t="s">
        <v>13</v>
      </c>
      <c r="Q9" s="7">
        <f>+'Biennio 2006-2007 arretrato'!Q42</f>
        <v>1926.25</v>
      </c>
      <c r="R9" s="7">
        <f>+'Biennio 2006-2007 arretrato'!R42</f>
        <v>47.34</v>
      </c>
      <c r="T9" s="12">
        <f t="shared" si="1"/>
        <v>127.000191200807</v>
      </c>
    </row>
    <row r="10" spans="1:21" ht="12.75" hidden="1">
      <c r="A10" s="6" t="s">
        <v>13</v>
      </c>
      <c r="B10" s="12">
        <f t="shared" si="2"/>
        <v>1926.25</v>
      </c>
      <c r="C10" s="12">
        <f t="shared" si="2"/>
        <v>1973.59</v>
      </c>
      <c r="D10" s="12">
        <f t="shared" si="2"/>
        <v>2020.93</v>
      </c>
      <c r="E10" s="12">
        <f t="shared" si="2"/>
        <v>2068.27</v>
      </c>
      <c r="F10" s="12">
        <f t="shared" si="2"/>
        <v>2115.61</v>
      </c>
      <c r="G10" s="12">
        <f t="shared" si="2"/>
        <v>2162.95</v>
      </c>
      <c r="H10" s="12">
        <f t="shared" si="2"/>
        <v>2210.29</v>
      </c>
      <c r="I10" s="12">
        <f t="shared" si="2"/>
        <v>2257.63</v>
      </c>
      <c r="J10" s="12">
        <f t="shared" si="2"/>
        <v>2304.9700000000003</v>
      </c>
      <c r="K10" s="12">
        <f t="shared" si="2"/>
        <v>2352.31</v>
      </c>
      <c r="L10" s="12">
        <f t="shared" si="2"/>
        <v>2399.65</v>
      </c>
      <c r="M10" s="12">
        <f t="shared" si="2"/>
        <v>2446.99</v>
      </c>
      <c r="N10" s="12">
        <f t="shared" si="2"/>
        <v>2494.33</v>
      </c>
      <c r="P10" s="6" t="s">
        <v>14</v>
      </c>
      <c r="Q10" s="7">
        <f>+'Biennio 2006-2007 arretrato'!Q43</f>
        <v>1820.08</v>
      </c>
      <c r="R10" s="7">
        <f>+'Biennio 2006-2007 arretrato'!R43</f>
        <v>47.34</v>
      </c>
      <c r="T10" s="12">
        <f t="shared" si="1"/>
        <v>120.00026372525103</v>
      </c>
      <c r="U10" s="8"/>
    </row>
    <row r="11" spans="1:21" ht="12.75" hidden="1">
      <c r="A11" s="6" t="s">
        <v>14</v>
      </c>
      <c r="B11" s="12">
        <f t="shared" si="2"/>
        <v>1820.08</v>
      </c>
      <c r="C11" s="12">
        <f t="shared" si="2"/>
        <v>1867.4199999999998</v>
      </c>
      <c r="D11" s="12">
        <f t="shared" si="2"/>
        <v>1914.76</v>
      </c>
      <c r="E11" s="12">
        <f t="shared" si="2"/>
        <v>1962.1</v>
      </c>
      <c r="F11" s="12">
        <f t="shared" si="2"/>
        <v>2009.44</v>
      </c>
      <c r="G11" s="12">
        <f t="shared" si="2"/>
        <v>2056.7799999999997</v>
      </c>
      <c r="H11" s="12">
        <f t="shared" si="2"/>
        <v>2104.12</v>
      </c>
      <c r="I11" s="12">
        <f t="shared" si="2"/>
        <v>2151.46</v>
      </c>
      <c r="J11" s="12">
        <f t="shared" si="2"/>
        <v>2198.8</v>
      </c>
      <c r="K11" s="12">
        <f t="shared" si="2"/>
        <v>2246.14</v>
      </c>
      <c r="L11" s="12">
        <f t="shared" si="2"/>
        <v>2293.48</v>
      </c>
      <c r="M11" s="12">
        <f t="shared" si="2"/>
        <v>2340.8199999999997</v>
      </c>
      <c r="N11" s="12">
        <f t="shared" si="2"/>
        <v>2388.16</v>
      </c>
      <c r="P11" s="6" t="s">
        <v>15</v>
      </c>
      <c r="Q11" s="7">
        <f>+'Biennio 2006-2007 arretrato'!Q44</f>
        <v>1713.91</v>
      </c>
      <c r="R11" s="7">
        <f>+'Biennio 2006-2007 arretrato'!R44</f>
        <v>40.53</v>
      </c>
      <c r="T11" s="12">
        <f t="shared" si="1"/>
        <v>113.00033624969508</v>
      </c>
      <c r="U11" s="8"/>
    </row>
    <row r="12" spans="1:21" ht="12.75" hidden="1">
      <c r="A12" s="6" t="s">
        <v>15</v>
      </c>
      <c r="B12" s="12">
        <f t="shared" si="2"/>
        <v>1713.91</v>
      </c>
      <c r="C12" s="12">
        <f t="shared" si="2"/>
        <v>1754.44</v>
      </c>
      <c r="D12" s="12">
        <f t="shared" si="2"/>
        <v>1794.97</v>
      </c>
      <c r="E12" s="12">
        <f t="shared" si="2"/>
        <v>1835.5</v>
      </c>
      <c r="F12" s="12">
        <f t="shared" si="2"/>
        <v>1876.0300000000002</v>
      </c>
      <c r="G12" s="12">
        <f t="shared" si="2"/>
        <v>1916.5600000000002</v>
      </c>
      <c r="H12" s="12">
        <f t="shared" si="2"/>
        <v>1957.0900000000001</v>
      </c>
      <c r="I12" s="12">
        <f t="shared" si="2"/>
        <v>1997.6200000000001</v>
      </c>
      <c r="J12" s="12">
        <f t="shared" si="2"/>
        <v>2038.15</v>
      </c>
      <c r="K12" s="12">
        <f t="shared" si="2"/>
        <v>2078.6800000000003</v>
      </c>
      <c r="L12" s="12">
        <f t="shared" si="2"/>
        <v>2119.21</v>
      </c>
      <c r="M12" s="12">
        <f t="shared" si="2"/>
        <v>2159.7400000000002</v>
      </c>
      <c r="N12" s="12">
        <f t="shared" si="2"/>
        <v>2200.27</v>
      </c>
      <c r="P12" s="6" t="s">
        <v>16</v>
      </c>
      <c r="Q12" s="7">
        <f>+'Biennio 2006-2007 arretrato'!Q45</f>
        <v>1668.4</v>
      </c>
      <c r="R12" s="7">
        <f>+'Biennio 2006-2007 arretrato'!R45</f>
        <v>33.120000000000005</v>
      </c>
      <c r="T12" s="12">
        <f t="shared" si="1"/>
        <v>109.99980220606173</v>
      </c>
      <c r="U12" s="8"/>
    </row>
    <row r="13" spans="1:20" ht="12.75" hidden="1">
      <c r="A13" s="6" t="s">
        <v>16</v>
      </c>
      <c r="B13" s="12">
        <f t="shared" si="2"/>
        <v>1668.4</v>
      </c>
      <c r="C13" s="12">
        <f t="shared" si="2"/>
        <v>1701.52</v>
      </c>
      <c r="D13" s="12">
        <f t="shared" si="2"/>
        <v>1734.64</v>
      </c>
      <c r="E13" s="12">
        <f t="shared" si="2"/>
        <v>1767.7600000000002</v>
      </c>
      <c r="F13" s="12">
        <f t="shared" si="2"/>
        <v>1800.88</v>
      </c>
      <c r="G13" s="12">
        <f t="shared" si="2"/>
        <v>1834</v>
      </c>
      <c r="H13" s="12">
        <f t="shared" si="2"/>
        <v>1867.1200000000001</v>
      </c>
      <c r="I13" s="12">
        <f t="shared" si="2"/>
        <v>1900.2400000000002</v>
      </c>
      <c r="J13" s="12">
        <f t="shared" si="2"/>
        <v>1933.3600000000001</v>
      </c>
      <c r="K13" s="12">
        <f t="shared" si="2"/>
        <v>1966.48</v>
      </c>
      <c r="L13" s="12">
        <f t="shared" si="2"/>
        <v>1999.6000000000001</v>
      </c>
      <c r="M13" s="12">
        <f t="shared" si="2"/>
        <v>2032.7200000000003</v>
      </c>
      <c r="N13" s="12">
        <f t="shared" si="2"/>
        <v>2065.84</v>
      </c>
      <c r="P13" s="6" t="s">
        <v>17</v>
      </c>
      <c r="Q13" s="7">
        <f>+'Biennio 2006-2007 arretrato'!Q46</f>
        <v>1622.91</v>
      </c>
      <c r="R13" s="7">
        <f>+'Biennio 2006-2007 arretrato'!R46</f>
        <v>33.120000000000005</v>
      </c>
      <c r="T13" s="12">
        <f t="shared" si="1"/>
        <v>107.00058678868356</v>
      </c>
    </row>
    <row r="14" spans="1:20" ht="12.75" hidden="1">
      <c r="A14" s="6" t="s">
        <v>17</v>
      </c>
      <c r="B14" s="12">
        <f t="shared" si="2"/>
        <v>1622.91</v>
      </c>
      <c r="C14" s="12">
        <f t="shared" si="2"/>
        <v>1656.0300000000002</v>
      </c>
      <c r="D14" s="12">
        <f t="shared" si="2"/>
        <v>1689.15</v>
      </c>
      <c r="E14" s="12">
        <f t="shared" si="2"/>
        <v>1722.27</v>
      </c>
      <c r="F14" s="12">
        <f t="shared" si="2"/>
        <v>1755.39</v>
      </c>
      <c r="G14" s="12">
        <f t="shared" si="2"/>
        <v>1788.5100000000002</v>
      </c>
      <c r="H14" s="12">
        <f t="shared" si="2"/>
        <v>1821.63</v>
      </c>
      <c r="I14" s="12">
        <f t="shared" si="2"/>
        <v>1854.75</v>
      </c>
      <c r="J14" s="12">
        <f t="shared" si="2"/>
        <v>1887.8700000000001</v>
      </c>
      <c r="K14" s="12">
        <f t="shared" si="2"/>
        <v>1920.9900000000002</v>
      </c>
      <c r="L14" s="12">
        <f t="shared" si="2"/>
        <v>1954.1100000000001</v>
      </c>
      <c r="M14" s="12">
        <f t="shared" si="2"/>
        <v>1987.23</v>
      </c>
      <c r="N14" s="12">
        <f t="shared" si="2"/>
        <v>2020.3500000000001</v>
      </c>
      <c r="P14" s="6" t="s">
        <v>18</v>
      </c>
      <c r="Q14" s="7">
        <f>+'Biennio 2006-2007 arretrato'!Q47</f>
        <v>1544.64</v>
      </c>
      <c r="R14" s="7">
        <f>+'Biennio 2006-2007 arretrato'!R47</f>
        <v>24.11</v>
      </c>
      <c r="T14" s="12">
        <f t="shared" si="1"/>
        <v>101.84014293908608</v>
      </c>
    </row>
    <row r="15" spans="1:20" ht="12.75" hidden="1">
      <c r="A15" s="6" t="s">
        <v>18</v>
      </c>
      <c r="B15" s="12">
        <f t="shared" si="2"/>
        <v>1544.64</v>
      </c>
      <c r="C15" s="12">
        <f t="shared" si="2"/>
        <v>1568.75</v>
      </c>
      <c r="D15" s="12">
        <f t="shared" si="2"/>
        <v>1592.8600000000001</v>
      </c>
      <c r="E15" s="12">
        <f t="shared" si="2"/>
        <v>1616.97</v>
      </c>
      <c r="F15" s="12">
        <f t="shared" si="2"/>
        <v>1641.0800000000002</v>
      </c>
      <c r="G15" s="12">
        <f t="shared" si="2"/>
        <v>1665.19</v>
      </c>
      <c r="H15" s="12">
        <f t="shared" si="2"/>
        <v>1689.3000000000002</v>
      </c>
      <c r="I15" s="12">
        <f t="shared" si="2"/>
        <v>1713.41</v>
      </c>
      <c r="J15" s="12">
        <f t="shared" si="2"/>
        <v>1737.52</v>
      </c>
      <c r="K15" s="12">
        <f t="shared" si="2"/>
        <v>1761.63</v>
      </c>
      <c r="L15" s="12">
        <f t="shared" si="2"/>
        <v>1785.74</v>
      </c>
      <c r="M15" s="12">
        <f t="shared" si="2"/>
        <v>1809.8500000000001</v>
      </c>
      <c r="N15" s="12">
        <f t="shared" si="2"/>
        <v>1833.96</v>
      </c>
      <c r="P15" s="6" t="s">
        <v>19</v>
      </c>
      <c r="Q15" s="7">
        <f>+'Biennio 2006-2007 arretrato'!Q48</f>
        <v>1516.73</v>
      </c>
      <c r="R15" s="7">
        <f>+'Biennio 2006-2007 arretrato'!R48</f>
        <v>22.91</v>
      </c>
      <c r="T15" s="12">
        <f t="shared" si="1"/>
        <v>100</v>
      </c>
    </row>
    <row r="16" spans="1:14" ht="12.75" hidden="1">
      <c r="A16" s="6" t="s">
        <v>19</v>
      </c>
      <c r="B16" s="12">
        <f t="shared" si="2"/>
        <v>1516.73</v>
      </c>
      <c r="C16" s="12">
        <f t="shared" si="2"/>
        <v>1539.64</v>
      </c>
      <c r="D16" s="12">
        <f t="shared" si="2"/>
        <v>1562.55</v>
      </c>
      <c r="E16" s="12">
        <f t="shared" si="2"/>
        <v>1585.46</v>
      </c>
      <c r="F16" s="12">
        <f t="shared" si="2"/>
        <v>1608.3700000000001</v>
      </c>
      <c r="G16" s="12">
        <f t="shared" si="2"/>
        <v>1631.28</v>
      </c>
      <c r="H16" s="12">
        <f t="shared" si="2"/>
        <v>1654.19</v>
      </c>
      <c r="I16" s="12">
        <f t="shared" si="2"/>
        <v>1677.1</v>
      </c>
      <c r="J16" s="12">
        <f t="shared" si="2"/>
        <v>1700.01</v>
      </c>
      <c r="K16" s="12">
        <f t="shared" si="2"/>
        <v>1722.92</v>
      </c>
      <c r="L16" s="12">
        <f t="shared" si="2"/>
        <v>1745.83</v>
      </c>
      <c r="M16" s="12">
        <f t="shared" si="2"/>
        <v>1768.74</v>
      </c>
      <c r="N16" s="12">
        <f t="shared" si="2"/>
        <v>1791.65</v>
      </c>
    </row>
    <row r="17" ht="12.75" hidden="1"/>
    <row r="18" ht="12.75" hidden="1"/>
    <row r="19" spans="1:35" s="2" customFormat="1" ht="20.25" hidden="1">
      <c r="A19" s="3" t="s">
        <v>33</v>
      </c>
      <c r="P19" s="2" t="s">
        <v>20</v>
      </c>
      <c r="R19" s="11"/>
      <c r="T19" s="17"/>
      <c r="V19" s="3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hidden="1">
      <c r="A20" s="4" t="s">
        <v>2</v>
      </c>
      <c r="B20" s="4">
        <v>0</v>
      </c>
      <c r="C20" s="4">
        <f aca="true" t="shared" si="3" ref="C20:N20">1+B20</f>
        <v>1</v>
      </c>
      <c r="D20" s="4">
        <f t="shared" si="3"/>
        <v>2</v>
      </c>
      <c r="E20" s="4">
        <f t="shared" si="3"/>
        <v>3</v>
      </c>
      <c r="F20" s="4">
        <f t="shared" si="3"/>
        <v>4</v>
      </c>
      <c r="G20" s="4">
        <f t="shared" si="3"/>
        <v>5</v>
      </c>
      <c r="H20" s="4">
        <f t="shared" si="3"/>
        <v>6</v>
      </c>
      <c r="I20" s="4">
        <f t="shared" si="3"/>
        <v>7</v>
      </c>
      <c r="J20" s="4">
        <f t="shared" si="3"/>
        <v>8</v>
      </c>
      <c r="K20" s="4">
        <f t="shared" si="3"/>
        <v>9</v>
      </c>
      <c r="L20" s="4">
        <f t="shared" si="3"/>
        <v>10</v>
      </c>
      <c r="M20" s="4">
        <f t="shared" si="3"/>
        <v>11</v>
      </c>
      <c r="N20" s="4">
        <f t="shared" si="3"/>
        <v>12</v>
      </c>
      <c r="P20" s="5" t="s">
        <v>3</v>
      </c>
      <c r="Q20" s="5" t="s">
        <v>4</v>
      </c>
      <c r="R20" s="5" t="s">
        <v>5</v>
      </c>
      <c r="T20" s="18" t="s">
        <v>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1+AG20</f>
        <v>1</v>
      </c>
      <c r="AI20" s="4">
        <f>1+AH20</f>
        <v>2</v>
      </c>
    </row>
    <row r="21" spans="1:22" ht="12.75" hidden="1">
      <c r="A21" s="5" t="s">
        <v>3</v>
      </c>
      <c r="P21" s="6" t="s">
        <v>7</v>
      </c>
      <c r="Q21" s="7">
        <v>2803.35</v>
      </c>
      <c r="R21" s="7">
        <f>+R3</f>
        <v>104.72</v>
      </c>
      <c r="T21" s="12">
        <f>+Q21/$Q$33*100</f>
        <v>178.00064765605651</v>
      </c>
      <c r="V21" s="5"/>
    </row>
    <row r="22" spans="1:35" ht="12.75" hidden="1">
      <c r="A22" s="6" t="s">
        <v>7</v>
      </c>
      <c r="B22" s="13">
        <f aca="true" t="shared" si="4" ref="B22:N34">+$Q21+$R21*B$2</f>
        <v>2803.35</v>
      </c>
      <c r="C22" s="13">
        <f t="shared" si="4"/>
        <v>2908.0699999999997</v>
      </c>
      <c r="D22" s="13">
        <f t="shared" si="4"/>
        <v>3012.79</v>
      </c>
      <c r="E22" s="13">
        <f t="shared" si="4"/>
        <v>3117.5099999999998</v>
      </c>
      <c r="F22" s="13">
        <f t="shared" si="4"/>
        <v>3222.23</v>
      </c>
      <c r="G22" s="13">
        <f t="shared" si="4"/>
        <v>3326.95</v>
      </c>
      <c r="H22" s="13">
        <f t="shared" si="4"/>
        <v>3431.67</v>
      </c>
      <c r="I22" s="13">
        <f t="shared" si="4"/>
        <v>3536.39</v>
      </c>
      <c r="J22" s="13">
        <f t="shared" si="4"/>
        <v>3641.1099999999997</v>
      </c>
      <c r="K22" s="13">
        <f t="shared" si="4"/>
        <v>3745.83</v>
      </c>
      <c r="L22" s="13"/>
      <c r="M22" s="13"/>
      <c r="N22" s="13"/>
      <c r="P22" s="6" t="s">
        <v>8</v>
      </c>
      <c r="Q22" s="7">
        <v>2803.35</v>
      </c>
      <c r="R22" s="7">
        <f aca="true" t="shared" si="5" ref="R22:R33">+R4</f>
        <v>104.72</v>
      </c>
      <c r="T22" s="12">
        <f aca="true" t="shared" si="6" ref="T22:T33">+Q22/$Q$33*100</f>
        <v>178.00064765605651</v>
      </c>
      <c r="V22" s="6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12.75" hidden="1">
      <c r="A23" s="6" t="s">
        <v>8</v>
      </c>
      <c r="B23" s="13">
        <f t="shared" si="4"/>
        <v>2803.35</v>
      </c>
      <c r="C23" s="13">
        <f t="shared" si="4"/>
        <v>2908.0699999999997</v>
      </c>
      <c r="D23" s="13">
        <f t="shared" si="4"/>
        <v>3012.79</v>
      </c>
      <c r="E23" s="13">
        <f t="shared" si="4"/>
        <v>3117.5099999999998</v>
      </c>
      <c r="F23" s="13">
        <f t="shared" si="4"/>
        <v>3222.23</v>
      </c>
      <c r="G23" s="13">
        <f t="shared" si="4"/>
        <v>3326.95</v>
      </c>
      <c r="H23" s="13">
        <f t="shared" si="4"/>
        <v>3431.67</v>
      </c>
      <c r="I23" s="13">
        <f t="shared" si="4"/>
        <v>3536.39</v>
      </c>
      <c r="J23" s="13">
        <f t="shared" si="4"/>
        <v>3641.1099999999997</v>
      </c>
      <c r="K23" s="13">
        <f t="shared" si="4"/>
        <v>3745.83</v>
      </c>
      <c r="L23" s="13"/>
      <c r="M23" s="13"/>
      <c r="N23" s="13"/>
      <c r="P23" s="6" t="s">
        <v>9</v>
      </c>
      <c r="Q23" s="7">
        <v>2803.35</v>
      </c>
      <c r="R23" s="7">
        <f t="shared" si="5"/>
        <v>47.34</v>
      </c>
      <c r="T23" s="12">
        <f t="shared" si="6"/>
        <v>178.00064765605651</v>
      </c>
      <c r="V23" s="6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12.75" hidden="1">
      <c r="A24" s="6" t="s">
        <v>9</v>
      </c>
      <c r="B24" s="13">
        <f t="shared" si="4"/>
        <v>2803.35</v>
      </c>
      <c r="C24" s="13">
        <f t="shared" si="4"/>
        <v>2850.69</v>
      </c>
      <c r="D24" s="13">
        <f t="shared" si="4"/>
        <v>2898.0299999999997</v>
      </c>
      <c r="E24" s="13">
        <f t="shared" si="4"/>
        <v>2945.37</v>
      </c>
      <c r="F24" s="13">
        <f t="shared" si="4"/>
        <v>2992.71</v>
      </c>
      <c r="G24" s="13">
        <f t="shared" si="4"/>
        <v>3040.0499999999997</v>
      </c>
      <c r="H24" s="13">
        <f t="shared" si="4"/>
        <v>3087.39</v>
      </c>
      <c r="I24" s="13">
        <f t="shared" si="4"/>
        <v>3134.73</v>
      </c>
      <c r="J24" s="13">
        <f t="shared" si="4"/>
        <v>3182.0699999999997</v>
      </c>
      <c r="K24" s="13">
        <f t="shared" si="4"/>
        <v>3229.41</v>
      </c>
      <c r="L24" s="13">
        <f t="shared" si="4"/>
        <v>3276.75</v>
      </c>
      <c r="M24" s="13">
        <f t="shared" si="4"/>
        <v>3324.09</v>
      </c>
      <c r="N24" s="13">
        <f t="shared" si="4"/>
        <v>3371.43</v>
      </c>
      <c r="P24" s="6" t="s">
        <v>10</v>
      </c>
      <c r="Q24" s="7">
        <v>2637.19</v>
      </c>
      <c r="R24" s="7">
        <f t="shared" si="5"/>
        <v>47.34</v>
      </c>
      <c r="T24" s="12">
        <f t="shared" si="6"/>
        <v>167.45020350369225</v>
      </c>
      <c r="V24" s="6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f aca="true" t="shared" si="7" ref="AH24:AH34">+M24-M6</f>
        <v>138.44999999999982</v>
      </c>
      <c r="AI24" s="8">
        <f aca="true" t="shared" si="8" ref="AI24:AI34">+N24-N6</f>
        <v>138.44999999999982</v>
      </c>
    </row>
    <row r="25" spans="1:35" ht="12.75" hidden="1">
      <c r="A25" s="6" t="s">
        <v>10</v>
      </c>
      <c r="B25" s="13">
        <f t="shared" si="4"/>
        <v>2637.19</v>
      </c>
      <c r="C25" s="13">
        <f t="shared" si="4"/>
        <v>2684.53</v>
      </c>
      <c r="D25" s="13">
        <f t="shared" si="4"/>
        <v>2731.87</v>
      </c>
      <c r="E25" s="13">
        <f t="shared" si="4"/>
        <v>2779.21</v>
      </c>
      <c r="F25" s="13">
        <f t="shared" si="4"/>
        <v>2826.55</v>
      </c>
      <c r="G25" s="13">
        <f t="shared" si="4"/>
        <v>2873.89</v>
      </c>
      <c r="H25" s="13">
        <f t="shared" si="4"/>
        <v>2921.23</v>
      </c>
      <c r="I25" s="13">
        <f t="shared" si="4"/>
        <v>2968.57</v>
      </c>
      <c r="J25" s="13">
        <f t="shared" si="4"/>
        <v>3015.91</v>
      </c>
      <c r="K25" s="13">
        <f t="shared" si="4"/>
        <v>3063.25</v>
      </c>
      <c r="L25" s="13">
        <f t="shared" si="4"/>
        <v>3110.59</v>
      </c>
      <c r="M25" s="13">
        <f t="shared" si="4"/>
        <v>3157.9300000000003</v>
      </c>
      <c r="N25" s="13">
        <f t="shared" si="4"/>
        <v>3205.27</v>
      </c>
      <c r="P25" s="6" t="s">
        <v>11</v>
      </c>
      <c r="Q25" s="7">
        <v>2312.76</v>
      </c>
      <c r="R25" s="7">
        <f t="shared" si="5"/>
        <v>47.34</v>
      </c>
      <c r="T25" s="12">
        <f t="shared" si="6"/>
        <v>146.85029620740232</v>
      </c>
      <c r="V25" s="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f t="shared" si="7"/>
        <v>131.55000000000018</v>
      </c>
      <c r="AI25" s="8">
        <f t="shared" si="8"/>
        <v>131.55000000000018</v>
      </c>
    </row>
    <row r="26" spans="1:35" ht="12.75" hidden="1">
      <c r="A26" s="6" t="s">
        <v>11</v>
      </c>
      <c r="B26" s="13">
        <f t="shared" si="4"/>
        <v>2312.76</v>
      </c>
      <c r="C26" s="13">
        <f t="shared" si="4"/>
        <v>2360.1000000000004</v>
      </c>
      <c r="D26" s="13">
        <f t="shared" si="4"/>
        <v>2407.44</v>
      </c>
      <c r="E26" s="13">
        <f t="shared" si="4"/>
        <v>2454.78</v>
      </c>
      <c r="F26" s="13">
        <f t="shared" si="4"/>
        <v>2502.1200000000003</v>
      </c>
      <c r="G26" s="13">
        <f t="shared" si="4"/>
        <v>2549.46</v>
      </c>
      <c r="H26" s="13">
        <f t="shared" si="4"/>
        <v>2596.8</v>
      </c>
      <c r="I26" s="13">
        <f t="shared" si="4"/>
        <v>2644.1400000000003</v>
      </c>
      <c r="J26" s="13">
        <f t="shared" si="4"/>
        <v>2691.4800000000005</v>
      </c>
      <c r="K26" s="13">
        <f t="shared" si="4"/>
        <v>2738.82</v>
      </c>
      <c r="L26" s="13">
        <f t="shared" si="4"/>
        <v>2786.1600000000003</v>
      </c>
      <c r="M26" s="13">
        <f t="shared" si="4"/>
        <v>2833.5</v>
      </c>
      <c r="N26" s="13">
        <f t="shared" si="4"/>
        <v>2880.84</v>
      </c>
      <c r="P26" s="6" t="s">
        <v>12</v>
      </c>
      <c r="Q26" s="7">
        <v>2151.33</v>
      </c>
      <c r="R26" s="7">
        <f t="shared" si="5"/>
        <v>47.34</v>
      </c>
      <c r="T26" s="12">
        <f t="shared" si="6"/>
        <v>136.60018667733394</v>
      </c>
      <c r="V26" s="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f t="shared" si="7"/>
        <v>117.28999999999996</v>
      </c>
      <c r="AI26" s="8">
        <f t="shared" si="8"/>
        <v>117.29000000000042</v>
      </c>
    </row>
    <row r="27" spans="1:35" ht="12.75" hidden="1">
      <c r="A27" s="6" t="s">
        <v>12</v>
      </c>
      <c r="B27" s="13">
        <f t="shared" si="4"/>
        <v>2151.33</v>
      </c>
      <c r="C27" s="13">
        <f t="shared" si="4"/>
        <v>2198.67</v>
      </c>
      <c r="D27" s="13">
        <f t="shared" si="4"/>
        <v>2246.0099999999998</v>
      </c>
      <c r="E27" s="13">
        <f t="shared" si="4"/>
        <v>2293.35</v>
      </c>
      <c r="F27" s="13">
        <f t="shared" si="4"/>
        <v>2340.69</v>
      </c>
      <c r="G27" s="13">
        <f t="shared" si="4"/>
        <v>2388.0299999999997</v>
      </c>
      <c r="H27" s="13">
        <f t="shared" si="4"/>
        <v>2435.37</v>
      </c>
      <c r="I27" s="13">
        <f t="shared" si="4"/>
        <v>2482.71</v>
      </c>
      <c r="J27" s="13">
        <f t="shared" si="4"/>
        <v>2530.05</v>
      </c>
      <c r="K27" s="13">
        <f t="shared" si="4"/>
        <v>2577.39</v>
      </c>
      <c r="L27" s="13">
        <f t="shared" si="4"/>
        <v>2624.73</v>
      </c>
      <c r="M27" s="13">
        <f t="shared" si="4"/>
        <v>2672.0699999999997</v>
      </c>
      <c r="N27" s="13">
        <f t="shared" si="4"/>
        <v>2719.41</v>
      </c>
      <c r="P27" s="6" t="s">
        <v>13</v>
      </c>
      <c r="Q27" s="7">
        <v>2030.06</v>
      </c>
      <c r="R27" s="7">
        <f t="shared" si="5"/>
        <v>47.34</v>
      </c>
      <c r="T27" s="12">
        <f t="shared" si="6"/>
        <v>128.90006413064873</v>
      </c>
      <c r="V27" s="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f t="shared" si="7"/>
        <v>110.56999999999971</v>
      </c>
      <c r="AI27" s="8">
        <f t="shared" si="8"/>
        <v>110.56999999999971</v>
      </c>
    </row>
    <row r="28" spans="1:35" ht="12.75" hidden="1">
      <c r="A28" s="6" t="s">
        <v>13</v>
      </c>
      <c r="B28" s="13">
        <f t="shared" si="4"/>
        <v>2030.06</v>
      </c>
      <c r="C28" s="13">
        <f t="shared" si="4"/>
        <v>2077.4</v>
      </c>
      <c r="D28" s="13">
        <f t="shared" si="4"/>
        <v>2124.74</v>
      </c>
      <c r="E28" s="13">
        <f t="shared" si="4"/>
        <v>2172.08</v>
      </c>
      <c r="F28" s="13">
        <f t="shared" si="4"/>
        <v>2219.42</v>
      </c>
      <c r="G28" s="13">
        <f t="shared" si="4"/>
        <v>2266.7599999999998</v>
      </c>
      <c r="H28" s="13">
        <f t="shared" si="4"/>
        <v>2314.1</v>
      </c>
      <c r="I28" s="13">
        <f t="shared" si="4"/>
        <v>2361.44</v>
      </c>
      <c r="J28" s="13">
        <f t="shared" si="4"/>
        <v>2408.7799999999997</v>
      </c>
      <c r="K28" s="13">
        <f t="shared" si="4"/>
        <v>2456.12</v>
      </c>
      <c r="L28" s="13">
        <f t="shared" si="4"/>
        <v>2503.46</v>
      </c>
      <c r="M28" s="13">
        <f t="shared" si="4"/>
        <v>2550.8</v>
      </c>
      <c r="N28" s="13">
        <f t="shared" si="4"/>
        <v>2598.14</v>
      </c>
      <c r="P28" s="6" t="s">
        <v>14</v>
      </c>
      <c r="Q28" s="7">
        <v>1924.54</v>
      </c>
      <c r="R28" s="7">
        <f t="shared" si="5"/>
        <v>47.34</v>
      </c>
      <c r="T28" s="12">
        <f t="shared" si="6"/>
        <v>122.19999873008615</v>
      </c>
      <c r="V28" s="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f t="shared" si="7"/>
        <v>103.8100000000004</v>
      </c>
      <c r="AI28" s="8">
        <f t="shared" si="8"/>
        <v>103.80999999999995</v>
      </c>
    </row>
    <row r="29" spans="1:35" ht="12.75" hidden="1">
      <c r="A29" s="6" t="s">
        <v>14</v>
      </c>
      <c r="B29" s="13">
        <f t="shared" si="4"/>
        <v>1924.54</v>
      </c>
      <c r="C29" s="13">
        <f t="shared" si="4"/>
        <v>1971.8799999999999</v>
      </c>
      <c r="D29" s="13">
        <f t="shared" si="4"/>
        <v>2019.22</v>
      </c>
      <c r="E29" s="13">
        <f t="shared" si="4"/>
        <v>2066.56</v>
      </c>
      <c r="F29" s="13">
        <f t="shared" si="4"/>
        <v>2113.9</v>
      </c>
      <c r="G29" s="13">
        <f t="shared" si="4"/>
        <v>2161.24</v>
      </c>
      <c r="H29" s="13">
        <f t="shared" si="4"/>
        <v>2208.58</v>
      </c>
      <c r="I29" s="13">
        <f t="shared" si="4"/>
        <v>2255.92</v>
      </c>
      <c r="J29" s="13">
        <f t="shared" si="4"/>
        <v>2303.26</v>
      </c>
      <c r="K29" s="13">
        <f t="shared" si="4"/>
        <v>2350.6</v>
      </c>
      <c r="L29" s="13">
        <f t="shared" si="4"/>
        <v>2397.94</v>
      </c>
      <c r="M29" s="13">
        <f t="shared" si="4"/>
        <v>2445.2799999999997</v>
      </c>
      <c r="N29" s="13">
        <f t="shared" si="4"/>
        <v>2492.62</v>
      </c>
      <c r="P29" s="6" t="s">
        <v>15</v>
      </c>
      <c r="Q29" s="7">
        <v>1808</v>
      </c>
      <c r="R29" s="7">
        <f t="shared" si="5"/>
        <v>40.53</v>
      </c>
      <c r="T29" s="12">
        <f t="shared" si="6"/>
        <v>114.80021080569682</v>
      </c>
      <c r="V29" s="6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f t="shared" si="7"/>
        <v>104.46000000000004</v>
      </c>
      <c r="AI29" s="8">
        <f t="shared" si="8"/>
        <v>104.46000000000004</v>
      </c>
    </row>
    <row r="30" spans="1:35" ht="12.75" hidden="1">
      <c r="A30" s="6" t="s">
        <v>15</v>
      </c>
      <c r="B30" s="13">
        <f t="shared" si="4"/>
        <v>1808</v>
      </c>
      <c r="C30" s="13">
        <f t="shared" si="4"/>
        <v>1848.53</v>
      </c>
      <c r="D30" s="13">
        <f t="shared" si="4"/>
        <v>1889.06</v>
      </c>
      <c r="E30" s="13">
        <f t="shared" si="4"/>
        <v>1929.59</v>
      </c>
      <c r="F30" s="13">
        <f t="shared" si="4"/>
        <v>1970.12</v>
      </c>
      <c r="G30" s="13">
        <f t="shared" si="4"/>
        <v>2010.65</v>
      </c>
      <c r="H30" s="13">
        <f t="shared" si="4"/>
        <v>2051.18</v>
      </c>
      <c r="I30" s="13">
        <f t="shared" si="4"/>
        <v>2091.71</v>
      </c>
      <c r="J30" s="13">
        <f t="shared" si="4"/>
        <v>2132.24</v>
      </c>
      <c r="K30" s="13">
        <f t="shared" si="4"/>
        <v>2172.77</v>
      </c>
      <c r="L30" s="13">
        <f t="shared" si="4"/>
        <v>2213.3</v>
      </c>
      <c r="M30" s="13">
        <f t="shared" si="4"/>
        <v>2253.83</v>
      </c>
      <c r="N30" s="13">
        <f t="shared" si="4"/>
        <v>2294.36</v>
      </c>
      <c r="P30" s="6" t="s">
        <v>16</v>
      </c>
      <c r="Q30" s="7">
        <v>1738.39</v>
      </c>
      <c r="R30" s="7">
        <f t="shared" si="5"/>
        <v>33.120000000000005</v>
      </c>
      <c r="T30" s="12">
        <f t="shared" si="6"/>
        <v>110.38027569829387</v>
      </c>
      <c r="V30" s="6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f t="shared" si="7"/>
        <v>94.08999999999969</v>
      </c>
      <c r="AI30" s="8">
        <f t="shared" si="8"/>
        <v>94.09000000000015</v>
      </c>
    </row>
    <row r="31" spans="1:35" ht="12.75" hidden="1">
      <c r="A31" s="6" t="s">
        <v>16</v>
      </c>
      <c r="B31" s="13">
        <f t="shared" si="4"/>
        <v>1738.39</v>
      </c>
      <c r="C31" s="13">
        <f t="shared" si="4"/>
        <v>1771.5100000000002</v>
      </c>
      <c r="D31" s="13">
        <f t="shared" si="4"/>
        <v>1804.63</v>
      </c>
      <c r="E31" s="13">
        <f t="shared" si="4"/>
        <v>1837.75</v>
      </c>
      <c r="F31" s="13">
        <f t="shared" si="4"/>
        <v>1870.8700000000001</v>
      </c>
      <c r="G31" s="13">
        <f t="shared" si="4"/>
        <v>1903.9900000000002</v>
      </c>
      <c r="H31" s="13">
        <f t="shared" si="4"/>
        <v>1937.1100000000001</v>
      </c>
      <c r="I31" s="13">
        <f t="shared" si="4"/>
        <v>1970.23</v>
      </c>
      <c r="J31" s="13">
        <f t="shared" si="4"/>
        <v>2003.3500000000001</v>
      </c>
      <c r="K31" s="13">
        <f t="shared" si="4"/>
        <v>2036.4700000000003</v>
      </c>
      <c r="L31" s="13">
        <f t="shared" si="4"/>
        <v>2069.59</v>
      </c>
      <c r="M31" s="13">
        <f t="shared" si="4"/>
        <v>2102.71</v>
      </c>
      <c r="N31" s="13">
        <f t="shared" si="4"/>
        <v>2135.83</v>
      </c>
      <c r="P31" s="6" t="s">
        <v>17</v>
      </c>
      <c r="Q31" s="7">
        <v>1691.46</v>
      </c>
      <c r="R31" s="7">
        <f t="shared" si="5"/>
        <v>33.120000000000005</v>
      </c>
      <c r="T31" s="12">
        <f t="shared" si="6"/>
        <v>107.40042288130749</v>
      </c>
      <c r="V31" s="6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f t="shared" si="7"/>
        <v>69.98999999999978</v>
      </c>
      <c r="AI31" s="8">
        <f t="shared" si="8"/>
        <v>69.98999999999978</v>
      </c>
    </row>
    <row r="32" spans="1:35" ht="12.75" hidden="1">
      <c r="A32" s="6" t="s">
        <v>17</v>
      </c>
      <c r="B32" s="13">
        <f t="shared" si="4"/>
        <v>1691.46</v>
      </c>
      <c r="C32" s="13">
        <f t="shared" si="4"/>
        <v>1724.58</v>
      </c>
      <c r="D32" s="13">
        <f t="shared" si="4"/>
        <v>1757.7</v>
      </c>
      <c r="E32" s="13">
        <f t="shared" si="4"/>
        <v>1790.8200000000002</v>
      </c>
      <c r="F32" s="13">
        <f t="shared" si="4"/>
        <v>1823.94</v>
      </c>
      <c r="G32" s="13">
        <f t="shared" si="4"/>
        <v>1857.06</v>
      </c>
      <c r="H32" s="13">
        <f t="shared" si="4"/>
        <v>1890.18</v>
      </c>
      <c r="I32" s="13">
        <f t="shared" si="4"/>
        <v>1923.3000000000002</v>
      </c>
      <c r="J32" s="13">
        <f t="shared" si="4"/>
        <v>1956.42</v>
      </c>
      <c r="K32" s="13">
        <f t="shared" si="4"/>
        <v>1989.54</v>
      </c>
      <c r="L32" s="13">
        <f t="shared" si="4"/>
        <v>2022.66</v>
      </c>
      <c r="M32" s="13">
        <f t="shared" si="4"/>
        <v>2055.78</v>
      </c>
      <c r="N32" s="13">
        <f t="shared" si="4"/>
        <v>2088.9</v>
      </c>
      <c r="P32" s="6" t="s">
        <v>18</v>
      </c>
      <c r="Q32" s="7">
        <v>1617.44</v>
      </c>
      <c r="R32" s="7">
        <f t="shared" si="5"/>
        <v>24.11</v>
      </c>
      <c r="T32" s="12">
        <f t="shared" si="6"/>
        <v>102.7004717729902</v>
      </c>
      <c r="V32" s="6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f t="shared" si="7"/>
        <v>68.55000000000018</v>
      </c>
      <c r="AI32" s="8">
        <f t="shared" si="8"/>
        <v>68.54999999999995</v>
      </c>
    </row>
    <row r="33" spans="1:35" ht="12.75" hidden="1">
      <c r="A33" s="6" t="s">
        <v>18</v>
      </c>
      <c r="B33" s="13">
        <f t="shared" si="4"/>
        <v>1617.44</v>
      </c>
      <c r="C33" s="13">
        <f t="shared" si="4"/>
        <v>1641.55</v>
      </c>
      <c r="D33" s="13">
        <f t="shared" si="4"/>
        <v>1665.66</v>
      </c>
      <c r="E33" s="13">
        <f t="shared" si="4"/>
        <v>1689.77</v>
      </c>
      <c r="F33" s="13">
        <f t="shared" si="4"/>
        <v>1713.88</v>
      </c>
      <c r="G33" s="13">
        <f t="shared" si="4"/>
        <v>1737.99</v>
      </c>
      <c r="H33" s="13">
        <f t="shared" si="4"/>
        <v>1762.1000000000001</v>
      </c>
      <c r="I33" s="13">
        <f t="shared" si="4"/>
        <v>1786.21</v>
      </c>
      <c r="J33" s="13">
        <f t="shared" si="4"/>
        <v>1810.3200000000002</v>
      </c>
      <c r="K33" s="13">
        <f t="shared" si="4"/>
        <v>1834.43</v>
      </c>
      <c r="L33" s="13">
        <f t="shared" si="4"/>
        <v>1858.54</v>
      </c>
      <c r="M33" s="13">
        <f t="shared" si="4"/>
        <v>1882.65</v>
      </c>
      <c r="N33" s="13">
        <f t="shared" si="4"/>
        <v>1906.76</v>
      </c>
      <c r="P33" s="6" t="s">
        <v>19</v>
      </c>
      <c r="Q33" s="7">
        <v>1574.91</v>
      </c>
      <c r="R33" s="7">
        <f t="shared" si="5"/>
        <v>22.91</v>
      </c>
      <c r="T33" s="12">
        <f t="shared" si="6"/>
        <v>100</v>
      </c>
      <c r="V33" s="6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f t="shared" si="7"/>
        <v>72.79999999999995</v>
      </c>
      <c r="AI33" s="8">
        <f t="shared" si="8"/>
        <v>72.79999999999995</v>
      </c>
    </row>
    <row r="34" spans="1:35" ht="12.75" hidden="1">
      <c r="A34" s="6" t="s">
        <v>19</v>
      </c>
      <c r="B34" s="13">
        <f t="shared" si="4"/>
        <v>1574.91</v>
      </c>
      <c r="C34" s="13">
        <f t="shared" si="4"/>
        <v>1597.8200000000002</v>
      </c>
      <c r="D34" s="13">
        <f t="shared" si="4"/>
        <v>1620.73</v>
      </c>
      <c r="E34" s="13">
        <f t="shared" si="4"/>
        <v>1643.64</v>
      </c>
      <c r="F34" s="13">
        <f t="shared" si="4"/>
        <v>1666.5500000000002</v>
      </c>
      <c r="G34" s="13">
        <f t="shared" si="4"/>
        <v>1689.46</v>
      </c>
      <c r="H34" s="13">
        <f t="shared" si="4"/>
        <v>1712.3700000000001</v>
      </c>
      <c r="I34" s="13">
        <f t="shared" si="4"/>
        <v>1735.2800000000002</v>
      </c>
      <c r="J34" s="13">
        <f t="shared" si="4"/>
        <v>1758.19</v>
      </c>
      <c r="K34" s="13">
        <f t="shared" si="4"/>
        <v>1781.1000000000001</v>
      </c>
      <c r="L34" s="13">
        <f t="shared" si="4"/>
        <v>1804.01</v>
      </c>
      <c r="M34" s="13">
        <f t="shared" si="4"/>
        <v>1826.92</v>
      </c>
      <c r="N34" s="13">
        <f t="shared" si="4"/>
        <v>1849.8300000000002</v>
      </c>
      <c r="V34" s="6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t="shared" si="7"/>
        <v>58.180000000000064</v>
      </c>
      <c r="AI34" s="8">
        <f t="shared" si="8"/>
        <v>58.180000000000064</v>
      </c>
    </row>
    <row r="35" ht="12.75" hidden="1"/>
    <row r="36" ht="12.75" hidden="1"/>
    <row r="37" spans="1:20" ht="20.25">
      <c r="A37" s="35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11"/>
      <c r="S37" s="2"/>
      <c r="T37" s="17"/>
    </row>
    <row r="38" spans="1:21" s="32" customFormat="1" ht="12.75">
      <c r="A38" s="46" t="s">
        <v>2</v>
      </c>
      <c r="B38" s="46">
        <v>0</v>
      </c>
      <c r="C38" s="46">
        <f aca="true" t="shared" si="9" ref="C38:N38">1+B38</f>
        <v>1</v>
      </c>
      <c r="D38" s="46">
        <f t="shared" si="9"/>
        <v>2</v>
      </c>
      <c r="E38" s="46">
        <f t="shared" si="9"/>
        <v>3</v>
      </c>
      <c r="F38" s="46">
        <f t="shared" si="9"/>
        <v>4</v>
      </c>
      <c r="G38" s="46">
        <f t="shared" si="9"/>
        <v>5</v>
      </c>
      <c r="H38" s="46">
        <f t="shared" si="9"/>
        <v>6</v>
      </c>
      <c r="I38" s="46">
        <f t="shared" si="9"/>
        <v>7</v>
      </c>
      <c r="J38" s="46">
        <f t="shared" si="9"/>
        <v>8</v>
      </c>
      <c r="K38" s="46">
        <f t="shared" si="9"/>
        <v>9</v>
      </c>
      <c r="L38" s="46">
        <f t="shared" si="9"/>
        <v>10</v>
      </c>
      <c r="M38" s="46">
        <f t="shared" si="9"/>
        <v>11</v>
      </c>
      <c r="N38" s="46">
        <f t="shared" si="9"/>
        <v>12</v>
      </c>
      <c r="P38" s="33" t="s">
        <v>3</v>
      </c>
      <c r="Q38" s="33" t="s">
        <v>4</v>
      </c>
      <c r="R38" s="33" t="s">
        <v>5</v>
      </c>
      <c r="T38" s="48"/>
      <c r="U38" s="33" t="s">
        <v>34</v>
      </c>
    </row>
    <row r="39" spans="1:21" ht="12.75">
      <c r="A39" s="5" t="s">
        <v>3</v>
      </c>
      <c r="P39" s="6" t="s">
        <v>7</v>
      </c>
      <c r="Q39" s="7">
        <v>3707.34</v>
      </c>
      <c r="R39" s="7">
        <f aca="true" t="shared" si="10" ref="R39:R51">+R21</f>
        <v>104.72</v>
      </c>
      <c r="U39" s="12"/>
    </row>
    <row r="40" spans="1:21" ht="12.75">
      <c r="A40" s="5" t="s">
        <v>7</v>
      </c>
      <c r="B40" s="13">
        <f aca="true" t="shared" si="11" ref="B40:B52">+$Q39+$R39*B$2</f>
        <v>3707.34</v>
      </c>
      <c r="C40" s="13">
        <f aca="true" t="shared" si="12" ref="C40:C52">+$Q39+$R39*C$2</f>
        <v>3812.06</v>
      </c>
      <c r="D40" s="13">
        <f aca="true" t="shared" si="13" ref="D40:D52">+$Q39+$R39*D$2</f>
        <v>3916.78</v>
      </c>
      <c r="E40" s="13">
        <f aca="true" t="shared" si="14" ref="E40:E52">+$Q39+$R39*E$2</f>
        <v>4021.5</v>
      </c>
      <c r="F40" s="13">
        <f aca="true" t="shared" si="15" ref="F40:F52">+$Q39+$R39*F$2</f>
        <v>4126.22</v>
      </c>
      <c r="G40" s="13">
        <f aca="true" t="shared" si="16" ref="G40:G52">+$Q39+$R39*G$2</f>
        <v>4230.9400000000005</v>
      </c>
      <c r="H40" s="13">
        <f aca="true" t="shared" si="17" ref="H40:H52">+$Q39+$R39*H$2</f>
        <v>4335.66</v>
      </c>
      <c r="I40" s="13">
        <f aca="true" t="shared" si="18" ref="I40:I52">+$Q39+$R39*I$2</f>
        <v>4440.38</v>
      </c>
      <c r="J40" s="13">
        <f aca="true" t="shared" si="19" ref="J40:J52">+$Q39+$R39*J$2</f>
        <v>4545.1</v>
      </c>
      <c r="K40" s="13">
        <f aca="true" t="shared" si="20" ref="K40:K52">+$Q39+$R39*K$2</f>
        <v>4649.82</v>
      </c>
      <c r="L40" s="13"/>
      <c r="M40" s="13"/>
      <c r="N40" s="13"/>
      <c r="P40" s="6" t="s">
        <v>8</v>
      </c>
      <c r="Q40" s="7">
        <v>3140.37</v>
      </c>
      <c r="R40" s="7">
        <f t="shared" si="10"/>
        <v>104.72</v>
      </c>
      <c r="U40" s="12"/>
    </row>
    <row r="41" spans="1:21" ht="12.75">
      <c r="A41" s="5" t="s">
        <v>8</v>
      </c>
      <c r="B41" s="13">
        <f t="shared" si="11"/>
        <v>3140.37</v>
      </c>
      <c r="C41" s="13">
        <f t="shared" si="12"/>
        <v>3245.0899999999997</v>
      </c>
      <c r="D41" s="13">
        <f t="shared" si="13"/>
        <v>3349.81</v>
      </c>
      <c r="E41" s="13">
        <f t="shared" si="14"/>
        <v>3454.5299999999997</v>
      </c>
      <c r="F41" s="13">
        <f t="shared" si="15"/>
        <v>3559.25</v>
      </c>
      <c r="G41" s="13">
        <f t="shared" si="16"/>
        <v>3663.97</v>
      </c>
      <c r="H41" s="13">
        <f t="shared" si="17"/>
        <v>3768.6899999999996</v>
      </c>
      <c r="I41" s="13">
        <f t="shared" si="18"/>
        <v>3873.41</v>
      </c>
      <c r="J41" s="13">
        <f t="shared" si="19"/>
        <v>3978.13</v>
      </c>
      <c r="K41" s="13">
        <f t="shared" si="20"/>
        <v>4082.85</v>
      </c>
      <c r="L41" s="13"/>
      <c r="M41" s="13"/>
      <c r="N41" s="13"/>
      <c r="P41" s="6" t="s">
        <v>9</v>
      </c>
      <c r="Q41" s="7">
        <v>2803.54</v>
      </c>
      <c r="R41" s="7">
        <f t="shared" si="10"/>
        <v>47.34</v>
      </c>
      <c r="U41" s="12"/>
    </row>
    <row r="42" spans="1:21" ht="12.75">
      <c r="A42" s="5" t="s">
        <v>9</v>
      </c>
      <c r="B42" s="13">
        <f t="shared" si="11"/>
        <v>2803.54</v>
      </c>
      <c r="C42" s="13">
        <f t="shared" si="12"/>
        <v>2850.88</v>
      </c>
      <c r="D42" s="13">
        <f t="shared" si="13"/>
        <v>2898.22</v>
      </c>
      <c r="E42" s="13">
        <f t="shared" si="14"/>
        <v>2945.56</v>
      </c>
      <c r="F42" s="13">
        <f t="shared" si="15"/>
        <v>2992.9</v>
      </c>
      <c r="G42" s="13">
        <f t="shared" si="16"/>
        <v>3040.24</v>
      </c>
      <c r="H42" s="13">
        <f t="shared" si="17"/>
        <v>3087.58</v>
      </c>
      <c r="I42" s="13">
        <f t="shared" si="18"/>
        <v>3134.92</v>
      </c>
      <c r="J42" s="13">
        <f t="shared" si="19"/>
        <v>3182.26</v>
      </c>
      <c r="K42" s="13">
        <f t="shared" si="20"/>
        <v>3229.6</v>
      </c>
      <c r="L42" s="13">
        <f aca="true" t="shared" si="21" ref="L42:L52">+$Q41+$R41*L$2</f>
        <v>3276.94</v>
      </c>
      <c r="M42" s="13">
        <f aca="true" t="shared" si="22" ref="M42:M52">+$Q41+$R41*M$2</f>
        <v>3324.2799999999997</v>
      </c>
      <c r="N42" s="13">
        <f aca="true" t="shared" si="23" ref="N42:N52">+$Q41+$R41*N$2</f>
        <v>3371.62</v>
      </c>
      <c r="P42" s="6" t="s">
        <v>10</v>
      </c>
      <c r="Q42" s="7">
        <v>2637.19</v>
      </c>
      <c r="R42" s="7">
        <f t="shared" si="10"/>
        <v>47.34</v>
      </c>
      <c r="U42" s="12"/>
    </row>
    <row r="43" spans="1:21" ht="12.75">
      <c r="A43" s="5" t="s">
        <v>10</v>
      </c>
      <c r="B43" s="13">
        <f t="shared" si="11"/>
        <v>2637.19</v>
      </c>
      <c r="C43" s="13">
        <f t="shared" si="12"/>
        <v>2684.53</v>
      </c>
      <c r="D43" s="13">
        <f t="shared" si="13"/>
        <v>2731.87</v>
      </c>
      <c r="E43" s="13">
        <f t="shared" si="14"/>
        <v>2779.21</v>
      </c>
      <c r="F43" s="13">
        <f t="shared" si="15"/>
        <v>2826.55</v>
      </c>
      <c r="G43" s="13">
        <f t="shared" si="16"/>
        <v>2873.89</v>
      </c>
      <c r="H43" s="13">
        <f t="shared" si="17"/>
        <v>2921.23</v>
      </c>
      <c r="I43" s="13">
        <f t="shared" si="18"/>
        <v>2968.57</v>
      </c>
      <c r="J43" s="13">
        <f t="shared" si="19"/>
        <v>3015.91</v>
      </c>
      <c r="K43" s="13">
        <f t="shared" si="20"/>
        <v>3063.25</v>
      </c>
      <c r="L43" s="13">
        <f t="shared" si="21"/>
        <v>3110.59</v>
      </c>
      <c r="M43" s="13">
        <f t="shared" si="22"/>
        <v>3157.9300000000003</v>
      </c>
      <c r="N43" s="13">
        <f t="shared" si="23"/>
        <v>3205.27</v>
      </c>
      <c r="P43" s="6" t="s">
        <v>11</v>
      </c>
      <c r="Q43" s="7">
        <v>2312.76</v>
      </c>
      <c r="R43" s="7">
        <f t="shared" si="10"/>
        <v>47.34</v>
      </c>
      <c r="U43" s="12"/>
    </row>
    <row r="44" spans="1:21" ht="12.75">
      <c r="A44" s="5" t="s">
        <v>11</v>
      </c>
      <c r="B44" s="13">
        <f t="shared" si="11"/>
        <v>2312.76</v>
      </c>
      <c r="C44" s="13">
        <f t="shared" si="12"/>
        <v>2360.1000000000004</v>
      </c>
      <c r="D44" s="13">
        <f t="shared" si="13"/>
        <v>2407.44</v>
      </c>
      <c r="E44" s="13">
        <f t="shared" si="14"/>
        <v>2454.78</v>
      </c>
      <c r="F44" s="13">
        <f t="shared" si="15"/>
        <v>2502.1200000000003</v>
      </c>
      <c r="G44" s="13">
        <f t="shared" si="16"/>
        <v>2549.46</v>
      </c>
      <c r="H44" s="13">
        <f t="shared" si="17"/>
        <v>2596.8</v>
      </c>
      <c r="I44" s="13">
        <f t="shared" si="18"/>
        <v>2644.1400000000003</v>
      </c>
      <c r="J44" s="13">
        <f t="shared" si="19"/>
        <v>2691.4800000000005</v>
      </c>
      <c r="K44" s="13">
        <f t="shared" si="20"/>
        <v>2738.82</v>
      </c>
      <c r="L44" s="13">
        <f t="shared" si="21"/>
        <v>2786.1600000000003</v>
      </c>
      <c r="M44" s="13">
        <f t="shared" si="22"/>
        <v>2833.5</v>
      </c>
      <c r="N44" s="13">
        <f t="shared" si="23"/>
        <v>2880.84</v>
      </c>
      <c r="P44" s="6" t="s">
        <v>12</v>
      </c>
      <c r="Q44" s="7">
        <v>2151.33</v>
      </c>
      <c r="R44" s="7">
        <f t="shared" si="10"/>
        <v>47.34</v>
      </c>
      <c r="U44" s="12"/>
    </row>
    <row r="45" spans="1:21" ht="12.75">
      <c r="A45" s="5" t="s">
        <v>12</v>
      </c>
      <c r="B45" s="13">
        <f t="shared" si="11"/>
        <v>2151.33</v>
      </c>
      <c r="C45" s="13">
        <f t="shared" si="12"/>
        <v>2198.67</v>
      </c>
      <c r="D45" s="13">
        <f t="shared" si="13"/>
        <v>2246.0099999999998</v>
      </c>
      <c r="E45" s="13">
        <f t="shared" si="14"/>
        <v>2293.35</v>
      </c>
      <c r="F45" s="13">
        <f t="shared" si="15"/>
        <v>2340.69</v>
      </c>
      <c r="G45" s="13">
        <f t="shared" si="16"/>
        <v>2388.0299999999997</v>
      </c>
      <c r="H45" s="13">
        <f t="shared" si="17"/>
        <v>2435.37</v>
      </c>
      <c r="I45" s="13">
        <f t="shared" si="18"/>
        <v>2482.71</v>
      </c>
      <c r="J45" s="13">
        <f t="shared" si="19"/>
        <v>2530.05</v>
      </c>
      <c r="K45" s="13">
        <f t="shared" si="20"/>
        <v>2577.39</v>
      </c>
      <c r="L45" s="13">
        <f t="shared" si="21"/>
        <v>2624.73</v>
      </c>
      <c r="M45" s="13">
        <f t="shared" si="22"/>
        <v>2672.0699999999997</v>
      </c>
      <c r="N45" s="13">
        <f t="shared" si="23"/>
        <v>2719.41</v>
      </c>
      <c r="P45" s="6" t="s">
        <v>13</v>
      </c>
      <c r="Q45" s="7">
        <v>2030.06</v>
      </c>
      <c r="R45" s="7">
        <f t="shared" si="10"/>
        <v>47.34</v>
      </c>
      <c r="U45" s="12"/>
    </row>
    <row r="46" spans="1:21" ht="12.75">
      <c r="A46" s="5" t="s">
        <v>13</v>
      </c>
      <c r="B46" s="13">
        <f t="shared" si="11"/>
        <v>2030.06</v>
      </c>
      <c r="C46" s="13">
        <f t="shared" si="12"/>
        <v>2077.4</v>
      </c>
      <c r="D46" s="13">
        <f t="shared" si="13"/>
        <v>2124.74</v>
      </c>
      <c r="E46" s="13">
        <f t="shared" si="14"/>
        <v>2172.08</v>
      </c>
      <c r="F46" s="13">
        <f t="shared" si="15"/>
        <v>2219.42</v>
      </c>
      <c r="G46" s="13">
        <f t="shared" si="16"/>
        <v>2266.7599999999998</v>
      </c>
      <c r="H46" s="13">
        <f t="shared" si="17"/>
        <v>2314.1</v>
      </c>
      <c r="I46" s="13">
        <f t="shared" si="18"/>
        <v>2361.44</v>
      </c>
      <c r="J46" s="13">
        <f t="shared" si="19"/>
        <v>2408.7799999999997</v>
      </c>
      <c r="K46" s="13">
        <f t="shared" si="20"/>
        <v>2456.12</v>
      </c>
      <c r="L46" s="13">
        <f t="shared" si="21"/>
        <v>2503.46</v>
      </c>
      <c r="M46" s="13">
        <f t="shared" si="22"/>
        <v>2550.8</v>
      </c>
      <c r="N46" s="13">
        <f t="shared" si="23"/>
        <v>2598.14</v>
      </c>
      <c r="P46" s="6" t="s">
        <v>14</v>
      </c>
      <c r="Q46" s="7">
        <v>1924.54</v>
      </c>
      <c r="R46" s="7">
        <f t="shared" si="10"/>
        <v>47.34</v>
      </c>
      <c r="U46" s="12"/>
    </row>
    <row r="47" spans="1:21" ht="12.75">
      <c r="A47" s="5" t="s">
        <v>14</v>
      </c>
      <c r="B47" s="13">
        <f t="shared" si="11"/>
        <v>1924.54</v>
      </c>
      <c r="C47" s="13">
        <f t="shared" si="12"/>
        <v>1971.8799999999999</v>
      </c>
      <c r="D47" s="13">
        <f t="shared" si="13"/>
        <v>2019.22</v>
      </c>
      <c r="E47" s="13">
        <f t="shared" si="14"/>
        <v>2066.56</v>
      </c>
      <c r="F47" s="13">
        <f t="shared" si="15"/>
        <v>2113.9</v>
      </c>
      <c r="G47" s="13">
        <f t="shared" si="16"/>
        <v>2161.24</v>
      </c>
      <c r="H47" s="13">
        <f t="shared" si="17"/>
        <v>2208.58</v>
      </c>
      <c r="I47" s="13">
        <f t="shared" si="18"/>
        <v>2255.92</v>
      </c>
      <c r="J47" s="13">
        <f t="shared" si="19"/>
        <v>2303.26</v>
      </c>
      <c r="K47" s="13">
        <f t="shared" si="20"/>
        <v>2350.6</v>
      </c>
      <c r="L47" s="13">
        <f t="shared" si="21"/>
        <v>2397.94</v>
      </c>
      <c r="M47" s="13">
        <f t="shared" si="22"/>
        <v>2445.2799999999997</v>
      </c>
      <c r="N47" s="13">
        <f t="shared" si="23"/>
        <v>2492.62</v>
      </c>
      <c r="P47" s="6" t="s">
        <v>15</v>
      </c>
      <c r="Q47" s="7">
        <v>1808</v>
      </c>
      <c r="R47" s="7">
        <f t="shared" si="10"/>
        <v>40.53</v>
      </c>
      <c r="U47" s="12"/>
    </row>
    <row r="48" spans="1:21" ht="12.75">
      <c r="A48" s="5" t="s">
        <v>15</v>
      </c>
      <c r="B48" s="13">
        <f t="shared" si="11"/>
        <v>1808</v>
      </c>
      <c r="C48" s="13">
        <f t="shared" si="12"/>
        <v>1848.53</v>
      </c>
      <c r="D48" s="13">
        <f t="shared" si="13"/>
        <v>1889.06</v>
      </c>
      <c r="E48" s="13">
        <f t="shared" si="14"/>
        <v>1929.59</v>
      </c>
      <c r="F48" s="13">
        <f t="shared" si="15"/>
        <v>1970.12</v>
      </c>
      <c r="G48" s="13">
        <f t="shared" si="16"/>
        <v>2010.65</v>
      </c>
      <c r="H48" s="13">
        <f t="shared" si="17"/>
        <v>2051.18</v>
      </c>
      <c r="I48" s="13">
        <f t="shared" si="18"/>
        <v>2091.71</v>
      </c>
      <c r="J48" s="13">
        <f t="shared" si="19"/>
        <v>2132.24</v>
      </c>
      <c r="K48" s="13">
        <f t="shared" si="20"/>
        <v>2172.77</v>
      </c>
      <c r="L48" s="13">
        <f t="shared" si="21"/>
        <v>2213.3</v>
      </c>
      <c r="M48" s="13">
        <f t="shared" si="22"/>
        <v>2253.83</v>
      </c>
      <c r="N48" s="13">
        <f t="shared" si="23"/>
        <v>2294.36</v>
      </c>
      <c r="P48" s="6" t="s">
        <v>16</v>
      </c>
      <c r="Q48" s="7">
        <v>1738.39</v>
      </c>
      <c r="R48" s="7">
        <f t="shared" si="10"/>
        <v>33.120000000000005</v>
      </c>
      <c r="U48" s="12"/>
    </row>
    <row r="49" spans="1:21" ht="12.75">
      <c r="A49" s="5" t="s">
        <v>16</v>
      </c>
      <c r="B49" s="13">
        <f t="shared" si="11"/>
        <v>1738.39</v>
      </c>
      <c r="C49" s="13">
        <f t="shared" si="12"/>
        <v>1771.5100000000002</v>
      </c>
      <c r="D49" s="13">
        <f t="shared" si="13"/>
        <v>1804.63</v>
      </c>
      <c r="E49" s="13">
        <f t="shared" si="14"/>
        <v>1837.75</v>
      </c>
      <c r="F49" s="13">
        <f t="shared" si="15"/>
        <v>1870.8700000000001</v>
      </c>
      <c r="G49" s="13">
        <f t="shared" si="16"/>
        <v>1903.9900000000002</v>
      </c>
      <c r="H49" s="13">
        <f t="shared" si="17"/>
        <v>1937.1100000000001</v>
      </c>
      <c r="I49" s="13">
        <f t="shared" si="18"/>
        <v>1970.23</v>
      </c>
      <c r="J49" s="13">
        <f t="shared" si="19"/>
        <v>2003.3500000000001</v>
      </c>
      <c r="K49" s="13">
        <f t="shared" si="20"/>
        <v>2036.4700000000003</v>
      </c>
      <c r="L49" s="13">
        <f t="shared" si="21"/>
        <v>2069.59</v>
      </c>
      <c r="M49" s="13">
        <f t="shared" si="22"/>
        <v>2102.71</v>
      </c>
      <c r="N49" s="13">
        <f t="shared" si="23"/>
        <v>2135.83</v>
      </c>
      <c r="P49" s="6" t="s">
        <v>17</v>
      </c>
      <c r="Q49" s="7">
        <v>1691.45</v>
      </c>
      <c r="R49" s="7">
        <f t="shared" si="10"/>
        <v>33.120000000000005</v>
      </c>
      <c r="U49" s="12"/>
    </row>
    <row r="50" spans="1:21" ht="12.75">
      <c r="A50" s="5" t="s">
        <v>17</v>
      </c>
      <c r="B50" s="13">
        <f t="shared" si="11"/>
        <v>1691.45</v>
      </c>
      <c r="C50" s="13">
        <f t="shared" si="12"/>
        <v>1724.5700000000002</v>
      </c>
      <c r="D50" s="13">
        <f t="shared" si="13"/>
        <v>1757.69</v>
      </c>
      <c r="E50" s="13">
        <f t="shared" si="14"/>
        <v>1790.81</v>
      </c>
      <c r="F50" s="13">
        <f t="shared" si="15"/>
        <v>1823.93</v>
      </c>
      <c r="G50" s="13">
        <f t="shared" si="16"/>
        <v>1857.0500000000002</v>
      </c>
      <c r="H50" s="13">
        <f t="shared" si="17"/>
        <v>1890.17</v>
      </c>
      <c r="I50" s="13">
        <f t="shared" si="18"/>
        <v>1923.29</v>
      </c>
      <c r="J50" s="13">
        <f t="shared" si="19"/>
        <v>1956.41</v>
      </c>
      <c r="K50" s="13">
        <f t="shared" si="20"/>
        <v>1989.5300000000002</v>
      </c>
      <c r="L50" s="13">
        <f t="shared" si="21"/>
        <v>2022.65</v>
      </c>
      <c r="M50" s="13">
        <f t="shared" si="22"/>
        <v>2055.77</v>
      </c>
      <c r="N50" s="13">
        <f t="shared" si="23"/>
        <v>2088.8900000000003</v>
      </c>
      <c r="P50" s="6" t="s">
        <v>18</v>
      </c>
      <c r="Q50" s="7">
        <v>1617.43</v>
      </c>
      <c r="R50" s="7">
        <f t="shared" si="10"/>
        <v>24.11</v>
      </c>
      <c r="U50" s="12"/>
    </row>
    <row r="51" spans="1:21" ht="12.75">
      <c r="A51" s="5" t="s">
        <v>18</v>
      </c>
      <c r="B51" s="13">
        <f t="shared" si="11"/>
        <v>1617.43</v>
      </c>
      <c r="C51" s="13">
        <f t="shared" si="12"/>
        <v>1641.54</v>
      </c>
      <c r="D51" s="13">
        <f t="shared" si="13"/>
        <v>1665.65</v>
      </c>
      <c r="E51" s="13">
        <f t="shared" si="14"/>
        <v>1689.76</v>
      </c>
      <c r="F51" s="13">
        <f t="shared" si="15"/>
        <v>1713.8700000000001</v>
      </c>
      <c r="G51" s="13">
        <f t="shared" si="16"/>
        <v>1737.98</v>
      </c>
      <c r="H51" s="13">
        <f t="shared" si="17"/>
        <v>1762.0900000000001</v>
      </c>
      <c r="I51" s="13">
        <f t="shared" si="18"/>
        <v>1786.2</v>
      </c>
      <c r="J51" s="13">
        <f t="shared" si="19"/>
        <v>1810.31</v>
      </c>
      <c r="K51" s="13">
        <f t="shared" si="20"/>
        <v>1834.42</v>
      </c>
      <c r="L51" s="13">
        <f t="shared" si="21"/>
        <v>1858.53</v>
      </c>
      <c r="M51" s="13">
        <f t="shared" si="22"/>
        <v>1882.64</v>
      </c>
      <c r="N51" s="13">
        <f t="shared" si="23"/>
        <v>1906.75</v>
      </c>
      <c r="P51" s="6" t="s">
        <v>19</v>
      </c>
      <c r="Q51" s="7">
        <v>1574.91</v>
      </c>
      <c r="R51" s="7">
        <f t="shared" si="10"/>
        <v>22.91</v>
      </c>
      <c r="U51" s="12"/>
    </row>
    <row r="52" spans="1:14" ht="12.75">
      <c r="A52" s="5" t="s">
        <v>19</v>
      </c>
      <c r="B52" s="13">
        <f t="shared" si="11"/>
        <v>1574.91</v>
      </c>
      <c r="C52" s="13">
        <f t="shared" si="12"/>
        <v>1597.8200000000002</v>
      </c>
      <c r="D52" s="13">
        <f t="shared" si="13"/>
        <v>1620.73</v>
      </c>
      <c r="E52" s="13">
        <f t="shared" si="14"/>
        <v>1643.64</v>
      </c>
      <c r="F52" s="13">
        <f t="shared" si="15"/>
        <v>1666.5500000000002</v>
      </c>
      <c r="G52" s="13">
        <f t="shared" si="16"/>
        <v>1689.46</v>
      </c>
      <c r="H52" s="13">
        <f t="shared" si="17"/>
        <v>1712.3700000000001</v>
      </c>
      <c r="I52" s="13">
        <f t="shared" si="18"/>
        <v>1735.2800000000002</v>
      </c>
      <c r="J52" s="13">
        <f t="shared" si="19"/>
        <v>1758.19</v>
      </c>
      <c r="K52" s="13">
        <f t="shared" si="20"/>
        <v>1781.1000000000001</v>
      </c>
      <c r="L52" s="13">
        <f t="shared" si="21"/>
        <v>1804.01</v>
      </c>
      <c r="M52" s="13">
        <f t="shared" si="22"/>
        <v>1826.92</v>
      </c>
      <c r="N52" s="13">
        <f t="shared" si="23"/>
        <v>1849.8300000000002</v>
      </c>
    </row>
    <row r="54" spans="1:22" ht="20.25">
      <c r="A54" s="35" t="s">
        <v>23</v>
      </c>
      <c r="P54" s="2"/>
      <c r="R54" s="11"/>
      <c r="V54" s="3"/>
    </row>
    <row r="55" spans="1:35" ht="12.75">
      <c r="A55" s="33" t="s">
        <v>2</v>
      </c>
      <c r="B55" s="4">
        <v>0</v>
      </c>
      <c r="C55" s="33" t="s">
        <v>36</v>
      </c>
      <c r="D55" s="22" t="s">
        <v>25</v>
      </c>
      <c r="E55" s="4"/>
      <c r="F55" s="36" t="s">
        <v>25</v>
      </c>
      <c r="G55" s="37"/>
      <c r="H55" s="4"/>
      <c r="I55" s="4"/>
      <c r="J55" s="4"/>
      <c r="K55" s="4"/>
      <c r="L55" s="4"/>
      <c r="M55" s="4"/>
      <c r="N55" s="4"/>
      <c r="P55" s="5" t="s">
        <v>3</v>
      </c>
      <c r="Q55" s="5" t="s">
        <v>4</v>
      </c>
      <c r="R55" s="5" t="s">
        <v>5</v>
      </c>
      <c r="T55" s="18" t="s">
        <v>6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22" ht="12.75">
      <c r="A56" s="5" t="s">
        <v>3</v>
      </c>
      <c r="C56" s="33" t="s">
        <v>35</v>
      </c>
      <c r="D56" s="4" t="s">
        <v>35</v>
      </c>
      <c r="F56" s="37" t="s">
        <v>35</v>
      </c>
      <c r="G56" s="37" t="s">
        <v>37</v>
      </c>
      <c r="P56" s="6" t="s">
        <v>7</v>
      </c>
      <c r="Q56" s="7">
        <f>+Q39</f>
        <v>3707.34</v>
      </c>
      <c r="R56" s="7">
        <f>91.07+13.65</f>
        <v>104.72</v>
      </c>
      <c r="T56" s="12">
        <f>+Q56/Q$68*100</f>
        <v>235.40011810198678</v>
      </c>
      <c r="V56" s="5"/>
    </row>
    <row r="57" spans="1:35" ht="12.75">
      <c r="A57" s="5" t="s">
        <v>7</v>
      </c>
      <c r="B57" s="23">
        <f>+Q56-'Biennio 2006-2007 arretrato'!B4</f>
        <v>180.09000000000015</v>
      </c>
      <c r="C57" s="40">
        <f>+T56</f>
        <v>235.40011810198678</v>
      </c>
      <c r="D57" s="13">
        <f>+C57-'Biennio 2006-2007 arretrato'!T3</f>
        <v>2.84389517503206</v>
      </c>
      <c r="E57" s="13"/>
      <c r="F57" s="34"/>
      <c r="G57" s="38">
        <f>+D57*15.7491</f>
        <v>44.78878950109741</v>
      </c>
      <c r="H57" s="24"/>
      <c r="I57" s="13"/>
      <c r="J57" s="13"/>
      <c r="K57" s="13"/>
      <c r="L57" s="13"/>
      <c r="M57" s="13"/>
      <c r="N57" s="13"/>
      <c r="P57" s="6" t="s">
        <v>8</v>
      </c>
      <c r="Q57" s="7">
        <f aca="true" t="shared" si="24" ref="Q57:Q68">+Q40</f>
        <v>3140.37</v>
      </c>
      <c r="R57" s="7">
        <f>91.07+13.65</f>
        <v>104.72</v>
      </c>
      <c r="T57" s="12">
        <f aca="true" t="shared" si="25" ref="T57:T68">+Q57/Q$68*100</f>
        <v>199.3999657123264</v>
      </c>
      <c r="V57" s="6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5" t="s">
        <v>8</v>
      </c>
      <c r="B58" s="23">
        <f>+Q57-'Biennio 2006-2007 arretrato'!B5</f>
        <v>155.44000000000005</v>
      </c>
      <c r="C58" s="40">
        <f aca="true" t="shared" si="26" ref="C58:C69">+T57</f>
        <v>199.3999657123264</v>
      </c>
      <c r="D58" s="13">
        <f>+C58-'Biennio 2006-2007 arretrato'!T4</f>
        <v>2.5996123204900243</v>
      </c>
      <c r="E58" s="13"/>
      <c r="F58" s="34"/>
      <c r="G58" s="38">
        <f aca="true" t="shared" si="27" ref="G58:G68">+D58*15.7491</f>
        <v>40.94155439662944</v>
      </c>
      <c r="H58" s="24"/>
      <c r="I58" s="13"/>
      <c r="J58" s="13"/>
      <c r="K58" s="13"/>
      <c r="L58" s="13"/>
      <c r="M58" s="13"/>
      <c r="N58" s="13"/>
      <c r="P58" s="6" t="s">
        <v>9</v>
      </c>
      <c r="Q58" s="7">
        <f t="shared" si="24"/>
        <v>2803.54</v>
      </c>
      <c r="R58" s="7">
        <f aca="true" t="shared" si="28" ref="R58:R63">39.7+7.64</f>
        <v>47.34</v>
      </c>
      <c r="T58" s="12">
        <f t="shared" si="25"/>
        <v>178.01271183750183</v>
      </c>
      <c r="V58" s="6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2.75">
      <c r="A59" s="5" t="s">
        <v>9</v>
      </c>
      <c r="B59" s="23">
        <f>+Q58-'Biennio 2006-2007 arretrato'!B6</f>
        <v>138.63999999999987</v>
      </c>
      <c r="C59" s="40">
        <f t="shared" si="26"/>
        <v>178.01271183750183</v>
      </c>
      <c r="D59" s="13">
        <f>+C59-'Biennio 2006-2007 arretrato'!T5</f>
        <v>2.3123564677260617</v>
      </c>
      <c r="E59" s="13"/>
      <c r="F59" s="34"/>
      <c r="G59" s="38">
        <f t="shared" si="27"/>
        <v>36.41753324586452</v>
      </c>
      <c r="H59" s="24"/>
      <c r="I59" s="13"/>
      <c r="J59" s="13"/>
      <c r="K59" s="13"/>
      <c r="L59" s="13"/>
      <c r="M59" s="13"/>
      <c r="N59" s="13"/>
      <c r="P59" s="6" t="s">
        <v>10</v>
      </c>
      <c r="Q59" s="7">
        <f t="shared" si="24"/>
        <v>2637.19</v>
      </c>
      <c r="R59" s="7">
        <f t="shared" si="28"/>
        <v>47.34</v>
      </c>
      <c r="T59" s="12">
        <f t="shared" si="25"/>
        <v>167.45020350369225</v>
      </c>
      <c r="V59" s="6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2.75">
      <c r="A60" s="5" t="s">
        <v>10</v>
      </c>
      <c r="B60" s="23">
        <f>+Q59-'Biennio 2006-2007 arretrato'!B7</f>
        <v>131.55000000000018</v>
      </c>
      <c r="C60" s="40">
        <f t="shared" si="26"/>
        <v>167.45020350369225</v>
      </c>
      <c r="D60" s="13">
        <f>+C60-'Biennio 2006-2007 arretrato'!T6</f>
        <v>2.250069003814218</v>
      </c>
      <c r="E60" s="13"/>
      <c r="F60" s="34"/>
      <c r="G60" s="38">
        <f t="shared" si="27"/>
        <v>35.4365617479705</v>
      </c>
      <c r="H60" s="24"/>
      <c r="I60" s="13"/>
      <c r="J60" s="13"/>
      <c r="K60" s="13"/>
      <c r="L60" s="13"/>
      <c r="M60" s="13"/>
      <c r="N60" s="13"/>
      <c r="P60" s="6" t="s">
        <v>11</v>
      </c>
      <c r="Q60" s="7">
        <f t="shared" si="24"/>
        <v>2312.76</v>
      </c>
      <c r="R60" s="7">
        <f t="shared" si="28"/>
        <v>47.34</v>
      </c>
      <c r="T60" s="12">
        <f t="shared" si="25"/>
        <v>146.85029620740232</v>
      </c>
      <c r="V60" s="6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2.75">
      <c r="A61" s="5" t="s">
        <v>11</v>
      </c>
      <c r="B61" s="23">
        <f>+Q60-'Biennio 2006-2007 arretrato'!B8</f>
        <v>117.29000000000042</v>
      </c>
      <c r="C61" s="40">
        <f t="shared" si="26"/>
        <v>146.85029620740232</v>
      </c>
      <c r="D61" s="13">
        <f>+C61-'Biennio 2006-2007 arretrato'!T7</f>
        <v>2.1000769857874104</v>
      </c>
      <c r="E61" s="13"/>
      <c r="F61" s="34"/>
      <c r="G61" s="38">
        <f t="shared" si="27"/>
        <v>33.07432245686451</v>
      </c>
      <c r="H61" s="24"/>
      <c r="I61" s="13"/>
      <c r="J61" s="13"/>
      <c r="K61" s="13"/>
      <c r="L61" s="13"/>
      <c r="M61" s="13"/>
      <c r="N61" s="13"/>
      <c r="P61" s="6" t="s">
        <v>12</v>
      </c>
      <c r="Q61" s="7">
        <f t="shared" si="24"/>
        <v>2151.33</v>
      </c>
      <c r="R61" s="7">
        <f t="shared" si="28"/>
        <v>47.34</v>
      </c>
      <c r="T61" s="12">
        <f t="shared" si="25"/>
        <v>136.60018667733394</v>
      </c>
      <c r="V61" s="6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5" t="s">
        <v>12</v>
      </c>
      <c r="B62" s="23">
        <f>+Q61-'Biennio 2006-2007 arretrato'!B9</f>
        <v>110.56999999999994</v>
      </c>
      <c r="C62" s="40">
        <f t="shared" si="26"/>
        <v>136.60018667733394</v>
      </c>
      <c r="D62" s="13">
        <f>+C62-'Biennio 2006-2007 arretrato'!T8</f>
        <v>2.050200852566178</v>
      </c>
      <c r="E62" s="13"/>
      <c r="F62" s="34"/>
      <c r="G62" s="38">
        <f t="shared" si="27"/>
        <v>32.28881824714999</v>
      </c>
      <c r="H62" s="24"/>
      <c r="I62" s="13"/>
      <c r="J62" s="13"/>
      <c r="K62" s="13"/>
      <c r="L62" s="13"/>
      <c r="M62" s="13"/>
      <c r="N62" s="13"/>
      <c r="P62" s="6" t="s">
        <v>13</v>
      </c>
      <c r="Q62" s="7">
        <f t="shared" si="24"/>
        <v>2030.06</v>
      </c>
      <c r="R62" s="7">
        <f t="shared" si="28"/>
        <v>47.34</v>
      </c>
      <c r="T62" s="12">
        <f t="shared" si="25"/>
        <v>128.90006413064873</v>
      </c>
      <c r="V62" s="6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5" t="s">
        <v>13</v>
      </c>
      <c r="B63" s="23">
        <f>+Q62-'Biennio 2006-2007 arretrato'!B10</f>
        <v>103.80999999999995</v>
      </c>
      <c r="C63" s="40">
        <f t="shared" si="26"/>
        <v>128.90006413064873</v>
      </c>
      <c r="D63" s="13">
        <f>+C63-'Biennio 2006-2007 arretrato'!T9</f>
        <v>1.8998729298417345</v>
      </c>
      <c r="E63" s="13"/>
      <c r="F63" s="34"/>
      <c r="G63" s="38">
        <f t="shared" si="27"/>
        <v>29.921288759370462</v>
      </c>
      <c r="H63" s="24"/>
      <c r="I63" s="13"/>
      <c r="J63" s="13"/>
      <c r="K63" s="13"/>
      <c r="L63" s="13"/>
      <c r="M63" s="13"/>
      <c r="N63" s="13"/>
      <c r="P63" s="6" t="s">
        <v>14</v>
      </c>
      <c r="Q63" s="7">
        <f t="shared" si="24"/>
        <v>1924.54</v>
      </c>
      <c r="R63" s="7">
        <f t="shared" si="28"/>
        <v>47.34</v>
      </c>
      <c r="T63" s="12">
        <f t="shared" si="25"/>
        <v>122.19999873008615</v>
      </c>
      <c r="V63" s="6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2.75">
      <c r="A64" s="5" t="s">
        <v>14</v>
      </c>
      <c r="B64" s="23">
        <f>+Q63-'Biennio 2006-2007 arretrato'!B11</f>
        <v>104.46000000000004</v>
      </c>
      <c r="C64" s="40">
        <f t="shared" si="26"/>
        <v>122.19999873008615</v>
      </c>
      <c r="D64" s="13">
        <f>+C64-'Biennio 2006-2007 arretrato'!T10</f>
        <v>2.1997350048351194</v>
      </c>
      <c r="E64" s="13"/>
      <c r="F64" s="34"/>
      <c r="G64" s="38">
        <f t="shared" si="27"/>
        <v>34.64384656464878</v>
      </c>
      <c r="H64" s="24"/>
      <c r="I64" s="13"/>
      <c r="J64" s="13"/>
      <c r="K64" s="13"/>
      <c r="L64" s="13"/>
      <c r="M64" s="13"/>
      <c r="N64" s="13"/>
      <c r="P64" s="6" t="s">
        <v>15</v>
      </c>
      <c r="Q64" s="7">
        <f t="shared" si="24"/>
        <v>1808</v>
      </c>
      <c r="R64" s="7">
        <f>33.99+6.54</f>
        <v>40.53</v>
      </c>
      <c r="T64" s="12">
        <f t="shared" si="25"/>
        <v>114.80021080569682</v>
      </c>
      <c r="V64" s="6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2.75">
      <c r="A65" s="5" t="s">
        <v>15</v>
      </c>
      <c r="B65" s="23">
        <f>+Q64-'Biennio 2006-2007 arretrato'!B12</f>
        <v>94.08999999999992</v>
      </c>
      <c r="C65" s="40">
        <f t="shared" si="26"/>
        <v>114.80021080569682</v>
      </c>
      <c r="D65" s="13">
        <f>+C65-'Biennio 2006-2007 arretrato'!T11</f>
        <v>1.7998745560017397</v>
      </c>
      <c r="E65" s="13"/>
      <c r="F65" s="34"/>
      <c r="G65" s="38">
        <f t="shared" si="27"/>
        <v>28.346404369927</v>
      </c>
      <c r="H65" s="24"/>
      <c r="I65" s="13"/>
      <c r="J65" s="13"/>
      <c r="K65" s="13"/>
      <c r="L65" s="13"/>
      <c r="M65" s="13"/>
      <c r="N65" s="13"/>
      <c r="P65" s="6" t="s">
        <v>16</v>
      </c>
      <c r="Q65" s="7">
        <f t="shared" si="24"/>
        <v>1738.39</v>
      </c>
      <c r="R65" s="7">
        <f>27.78+5.34</f>
        <v>33.120000000000005</v>
      </c>
      <c r="T65" s="12">
        <f t="shared" si="25"/>
        <v>110.38027569829387</v>
      </c>
      <c r="V65" s="6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2.75">
      <c r="A66" s="5" t="s">
        <v>16</v>
      </c>
      <c r="B66" s="23">
        <f>+Q65-'Biennio 2006-2007 arretrato'!B13</f>
        <v>69.99000000000001</v>
      </c>
      <c r="C66" s="40">
        <f t="shared" si="26"/>
        <v>110.38027569829387</v>
      </c>
      <c r="D66" s="13">
        <f>+C66-'Biennio 2006-2007 arretrato'!T12</f>
        <v>0.38047349223214155</v>
      </c>
      <c r="E66" s="13"/>
      <c r="F66" s="34"/>
      <c r="G66" s="38">
        <f t="shared" si="27"/>
        <v>5.992115076513221</v>
      </c>
      <c r="H66" s="24"/>
      <c r="I66" s="13"/>
      <c r="J66" s="13"/>
      <c r="K66" s="13"/>
      <c r="L66" s="13"/>
      <c r="M66" s="13"/>
      <c r="N66" s="13"/>
      <c r="P66" s="6" t="s">
        <v>17</v>
      </c>
      <c r="Q66" s="7">
        <f t="shared" si="24"/>
        <v>1691.45</v>
      </c>
      <c r="R66" s="7">
        <f>27.78+5.34</f>
        <v>33.120000000000005</v>
      </c>
      <c r="T66" s="12">
        <f t="shared" si="25"/>
        <v>107.39978792438933</v>
      </c>
      <c r="V66" s="6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2.75">
      <c r="A67" s="5" t="s">
        <v>17</v>
      </c>
      <c r="B67" s="23">
        <f>+Q66-'Biennio 2006-2007 arretrato'!B14</f>
        <v>68.53999999999996</v>
      </c>
      <c r="C67" s="40">
        <f t="shared" si="26"/>
        <v>107.39978792438933</v>
      </c>
      <c r="D67" s="13">
        <f>+C67-'Biennio 2006-2007 arretrato'!T13</f>
        <v>0.3992011357057663</v>
      </c>
      <c r="E67" s="13"/>
      <c r="F67" s="34"/>
      <c r="G67" s="38">
        <f t="shared" si="27"/>
        <v>6.287058606343685</v>
      </c>
      <c r="H67" s="24"/>
      <c r="I67" s="13"/>
      <c r="J67" s="13"/>
      <c r="K67" s="13"/>
      <c r="L67" s="13"/>
      <c r="M67" s="13"/>
      <c r="N67" s="13"/>
      <c r="P67" s="6" t="s">
        <v>18</v>
      </c>
      <c r="Q67" s="7">
        <f t="shared" si="24"/>
        <v>1617.43</v>
      </c>
      <c r="R67" s="7">
        <f>20.22+3.89</f>
        <v>24.11</v>
      </c>
      <c r="T67" s="12">
        <f t="shared" si="25"/>
        <v>102.69983681607202</v>
      </c>
      <c r="V67" s="6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2.75">
      <c r="A68" s="5" t="s">
        <v>18</v>
      </c>
      <c r="B68" s="23">
        <f>+Q67-'Biennio 2006-2007 arretrato'!B15</f>
        <v>72.78999999999996</v>
      </c>
      <c r="C68" s="40">
        <f t="shared" si="26"/>
        <v>102.69983681607202</v>
      </c>
      <c r="D68" s="13">
        <f>+C68-'Biennio 2006-2007 arretrato'!T14</f>
        <v>0.8596938769859435</v>
      </c>
      <c r="E68" s="13"/>
      <c r="F68" s="34"/>
      <c r="G68" s="38">
        <f t="shared" si="27"/>
        <v>13.539404838039323</v>
      </c>
      <c r="H68" s="24"/>
      <c r="I68" s="13"/>
      <c r="J68" s="13"/>
      <c r="K68" s="13"/>
      <c r="L68" s="13"/>
      <c r="M68" s="13"/>
      <c r="N68" s="13"/>
      <c r="P68" s="6" t="s">
        <v>19</v>
      </c>
      <c r="Q68" s="7">
        <f t="shared" si="24"/>
        <v>1574.91</v>
      </c>
      <c r="R68" s="7">
        <f>19.21+3.7</f>
        <v>22.91</v>
      </c>
      <c r="T68" s="12">
        <f t="shared" si="25"/>
        <v>100</v>
      </c>
      <c r="V68" s="6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2.75">
      <c r="A69" s="5" t="s">
        <v>19</v>
      </c>
      <c r="B69" s="23">
        <f>+Q68-'Biennio 2006-2007 arretrato'!B16</f>
        <v>58.180000000000064</v>
      </c>
      <c r="C69" s="40">
        <f t="shared" si="26"/>
        <v>100</v>
      </c>
      <c r="D69" s="13">
        <f>+C69-'Biennio 2006-2007 arretrato'!T15</f>
        <v>0</v>
      </c>
      <c r="E69" s="13"/>
      <c r="F69" s="34"/>
      <c r="G69" s="39" t="s">
        <v>40</v>
      </c>
      <c r="H69" s="13"/>
      <c r="I69" s="13"/>
      <c r="J69" s="13"/>
      <c r="K69" s="13"/>
      <c r="L69" s="13"/>
      <c r="M69" s="13"/>
      <c r="N69" s="13"/>
      <c r="V69" s="6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</sheetData>
  <printOptions gridLines="1"/>
  <pageMargins left="0.4" right="0.6" top="1" bottom="1.07" header="0.13" footer="0.5"/>
  <pageSetup horizontalDpi="600" verticalDpi="600" orientation="landscape" paperSize="9" r:id="rId2"/>
  <headerFooter alignWithMargins="0">
    <oddHeader>&amp;C&amp;14Settore Riscossione
Tabelle Economiche
Nuovo Contratto di Settore</oddHeader>
    <oddFooter>&amp;L&amp;D&amp;T&amp;R&amp;P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6" max="16" width="0" style="0" hidden="1" customWidth="1"/>
    <col min="17" max="17" width="10.8515625" style="0" hidden="1" customWidth="1"/>
    <col min="18" max="18" width="9.28125" style="0" hidden="1" customWidth="1"/>
    <col min="19" max="20" width="0" style="0" hidden="1" customWidth="1"/>
  </cols>
  <sheetData>
    <row r="1" spans="1:20" ht="20.25">
      <c r="A1" s="35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20</v>
      </c>
      <c r="Q1" s="2"/>
      <c r="R1" s="11"/>
      <c r="S1" s="2"/>
      <c r="T1" s="17"/>
    </row>
    <row r="2" spans="1:20" s="32" customFormat="1" ht="12.75">
      <c r="A2" s="46" t="s">
        <v>2</v>
      </c>
      <c r="B2" s="46">
        <v>0</v>
      </c>
      <c r="C2" s="46">
        <f aca="true" t="shared" si="0" ref="C2:N2">1+B2</f>
        <v>1</v>
      </c>
      <c r="D2" s="46">
        <f t="shared" si="0"/>
        <v>2</v>
      </c>
      <c r="E2" s="46">
        <f t="shared" si="0"/>
        <v>3</v>
      </c>
      <c r="F2" s="46">
        <f t="shared" si="0"/>
        <v>4</v>
      </c>
      <c r="G2" s="46">
        <f t="shared" si="0"/>
        <v>5</v>
      </c>
      <c r="H2" s="46">
        <f t="shared" si="0"/>
        <v>6</v>
      </c>
      <c r="I2" s="46">
        <f t="shared" si="0"/>
        <v>7</v>
      </c>
      <c r="J2" s="46">
        <f t="shared" si="0"/>
        <v>8</v>
      </c>
      <c r="K2" s="46">
        <f t="shared" si="0"/>
        <v>9</v>
      </c>
      <c r="L2" s="46">
        <f t="shared" si="0"/>
        <v>10</v>
      </c>
      <c r="M2" s="46">
        <f t="shared" si="0"/>
        <v>11</v>
      </c>
      <c r="N2" s="46">
        <f t="shared" si="0"/>
        <v>12</v>
      </c>
      <c r="P2" s="33" t="s">
        <v>3</v>
      </c>
      <c r="Q2" s="33" t="s">
        <v>4</v>
      </c>
      <c r="R2" s="33" t="s">
        <v>5</v>
      </c>
      <c r="T2" s="48" t="s">
        <v>6</v>
      </c>
    </row>
    <row r="3" spans="1:20" ht="12.75">
      <c r="A3" s="5" t="s">
        <v>3</v>
      </c>
      <c r="P3" s="6" t="s">
        <v>7</v>
      </c>
      <c r="Q3" s="7">
        <v>3738.85</v>
      </c>
      <c r="R3" s="7">
        <f>+'Biennio 2006-2007 arretrato'!R36</f>
        <v>104.72</v>
      </c>
      <c r="T3" s="12">
        <f>+Q3/$Q$32*100</f>
        <v>233.41553252590836</v>
      </c>
    </row>
    <row r="4" spans="1:20" ht="12.75">
      <c r="A4" s="5" t="s">
        <v>7</v>
      </c>
      <c r="B4" s="13">
        <f aca="true" t="shared" si="1" ref="B4:N16">+$Q3+$R3*B$2</f>
        <v>3738.85</v>
      </c>
      <c r="C4" s="13">
        <f t="shared" si="1"/>
        <v>3843.5699999999997</v>
      </c>
      <c r="D4" s="13">
        <f t="shared" si="1"/>
        <v>3948.29</v>
      </c>
      <c r="E4" s="13">
        <f t="shared" si="1"/>
        <v>4053.0099999999998</v>
      </c>
      <c r="F4" s="13">
        <f t="shared" si="1"/>
        <v>4157.73</v>
      </c>
      <c r="G4" s="13">
        <f t="shared" si="1"/>
        <v>4262.45</v>
      </c>
      <c r="H4" s="13">
        <f t="shared" si="1"/>
        <v>4367.17</v>
      </c>
      <c r="I4" s="13">
        <f t="shared" si="1"/>
        <v>4471.889999999999</v>
      </c>
      <c r="J4" s="13">
        <f t="shared" si="1"/>
        <v>4576.61</v>
      </c>
      <c r="K4" s="13">
        <f t="shared" si="1"/>
        <v>4681.33</v>
      </c>
      <c r="L4" s="13"/>
      <c r="M4" s="13"/>
      <c r="N4" s="13"/>
      <c r="P4" s="6" t="s">
        <v>8</v>
      </c>
      <c r="Q4" s="7">
        <v>3167.06</v>
      </c>
      <c r="R4" s="7">
        <f>+'Biennio 2006-2007 arretrato'!R37</f>
        <v>104.72</v>
      </c>
      <c r="T4" s="12">
        <f aca="true" t="shared" si="2" ref="T4:T15">+Q4/$Q$32*100</f>
        <v>197.71881633162693</v>
      </c>
    </row>
    <row r="5" spans="1:20" ht="12.75">
      <c r="A5" s="5" t="s">
        <v>8</v>
      </c>
      <c r="B5" s="13">
        <f t="shared" si="1"/>
        <v>3167.06</v>
      </c>
      <c r="C5" s="13">
        <f t="shared" si="1"/>
        <v>3271.7799999999997</v>
      </c>
      <c r="D5" s="13">
        <f t="shared" si="1"/>
        <v>3376.5</v>
      </c>
      <c r="E5" s="13">
        <f t="shared" si="1"/>
        <v>3481.22</v>
      </c>
      <c r="F5" s="13">
        <f t="shared" si="1"/>
        <v>3585.94</v>
      </c>
      <c r="G5" s="13">
        <f t="shared" si="1"/>
        <v>3690.66</v>
      </c>
      <c r="H5" s="13">
        <f t="shared" si="1"/>
        <v>3795.38</v>
      </c>
      <c r="I5" s="13">
        <f t="shared" si="1"/>
        <v>3900.1</v>
      </c>
      <c r="J5" s="13">
        <f t="shared" si="1"/>
        <v>4004.8199999999997</v>
      </c>
      <c r="K5" s="13">
        <f t="shared" si="1"/>
        <v>4109.54</v>
      </c>
      <c r="L5" s="13"/>
      <c r="M5" s="13"/>
      <c r="N5" s="13"/>
      <c r="P5" s="6" t="s">
        <v>9</v>
      </c>
      <c r="Q5" s="7">
        <v>2827.17</v>
      </c>
      <c r="R5" s="7">
        <f>+'Biennio 2006-2007 arretrato'!R38</f>
        <v>47.34</v>
      </c>
      <c r="T5" s="12">
        <f t="shared" si="2"/>
        <v>176.49956299163443</v>
      </c>
    </row>
    <row r="6" spans="1:20" ht="12.75">
      <c r="A6" s="5" t="s">
        <v>9</v>
      </c>
      <c r="B6" s="13">
        <f t="shared" si="1"/>
        <v>2827.17</v>
      </c>
      <c r="C6" s="13">
        <f t="shared" si="1"/>
        <v>2874.51</v>
      </c>
      <c r="D6" s="13">
        <f t="shared" si="1"/>
        <v>2921.85</v>
      </c>
      <c r="E6" s="13">
        <f t="shared" si="1"/>
        <v>2969.19</v>
      </c>
      <c r="F6" s="13">
        <f t="shared" si="1"/>
        <v>3016.53</v>
      </c>
      <c r="G6" s="13">
        <f t="shared" si="1"/>
        <v>3063.87</v>
      </c>
      <c r="H6" s="13">
        <f t="shared" si="1"/>
        <v>3111.21</v>
      </c>
      <c r="I6" s="13">
        <f t="shared" si="1"/>
        <v>3158.55</v>
      </c>
      <c r="J6" s="13">
        <f t="shared" si="1"/>
        <v>3205.8900000000003</v>
      </c>
      <c r="K6" s="13">
        <f t="shared" si="1"/>
        <v>3253.23</v>
      </c>
      <c r="L6" s="13">
        <f t="shared" si="1"/>
        <v>3300.57</v>
      </c>
      <c r="M6" s="13">
        <f t="shared" si="1"/>
        <v>3347.91</v>
      </c>
      <c r="N6" s="13">
        <f t="shared" si="1"/>
        <v>3395.25</v>
      </c>
      <c r="P6" s="6" t="s">
        <v>10</v>
      </c>
      <c r="Q6" s="7">
        <v>2659.61</v>
      </c>
      <c r="R6" s="7">
        <f>+'Biennio 2006-2007 arretrato'!R39</f>
        <v>47.34</v>
      </c>
      <c r="T6" s="12">
        <f t="shared" si="2"/>
        <v>166.03883131477087</v>
      </c>
    </row>
    <row r="7" spans="1:20" ht="12.75">
      <c r="A7" s="5" t="s">
        <v>10</v>
      </c>
      <c r="B7" s="13">
        <f t="shared" si="1"/>
        <v>2659.61</v>
      </c>
      <c r="C7" s="13">
        <f t="shared" si="1"/>
        <v>2706.9500000000003</v>
      </c>
      <c r="D7" s="13">
        <f t="shared" si="1"/>
        <v>2754.29</v>
      </c>
      <c r="E7" s="13">
        <f t="shared" si="1"/>
        <v>2801.63</v>
      </c>
      <c r="F7" s="13">
        <f t="shared" si="1"/>
        <v>2848.9700000000003</v>
      </c>
      <c r="G7" s="13">
        <f t="shared" si="1"/>
        <v>2896.31</v>
      </c>
      <c r="H7" s="13">
        <f t="shared" si="1"/>
        <v>2943.65</v>
      </c>
      <c r="I7" s="13">
        <f t="shared" si="1"/>
        <v>2990.9900000000002</v>
      </c>
      <c r="J7" s="13">
        <f t="shared" si="1"/>
        <v>3038.33</v>
      </c>
      <c r="K7" s="13">
        <f t="shared" si="1"/>
        <v>3085.67</v>
      </c>
      <c r="L7" s="13">
        <f t="shared" si="1"/>
        <v>3133.01</v>
      </c>
      <c r="M7" s="13">
        <f t="shared" si="1"/>
        <v>3180.3500000000004</v>
      </c>
      <c r="N7" s="13">
        <f t="shared" si="1"/>
        <v>3227.69</v>
      </c>
      <c r="P7" s="6" t="s">
        <v>11</v>
      </c>
      <c r="Q7" s="7">
        <v>2332.42</v>
      </c>
      <c r="R7" s="7">
        <f>+'Biennio 2006-2007 arretrato'!R40</f>
        <v>47.34</v>
      </c>
      <c r="T7" s="12">
        <f t="shared" si="2"/>
        <v>145.61243600948933</v>
      </c>
    </row>
    <row r="8" spans="1:20" ht="12.75">
      <c r="A8" s="5" t="s">
        <v>11</v>
      </c>
      <c r="B8" s="13">
        <f t="shared" si="1"/>
        <v>2332.42</v>
      </c>
      <c r="C8" s="13">
        <f t="shared" si="1"/>
        <v>2379.76</v>
      </c>
      <c r="D8" s="13">
        <f t="shared" si="1"/>
        <v>2427.1</v>
      </c>
      <c r="E8" s="13">
        <f t="shared" si="1"/>
        <v>2474.44</v>
      </c>
      <c r="F8" s="13">
        <f t="shared" si="1"/>
        <v>2521.78</v>
      </c>
      <c r="G8" s="13">
        <f t="shared" si="1"/>
        <v>2569.12</v>
      </c>
      <c r="H8" s="13">
        <f t="shared" si="1"/>
        <v>2616.46</v>
      </c>
      <c r="I8" s="13">
        <f t="shared" si="1"/>
        <v>2663.8</v>
      </c>
      <c r="J8" s="13">
        <f t="shared" si="1"/>
        <v>2711.1400000000003</v>
      </c>
      <c r="K8" s="13">
        <f t="shared" si="1"/>
        <v>2758.48</v>
      </c>
      <c r="L8" s="13">
        <f t="shared" si="1"/>
        <v>2805.82</v>
      </c>
      <c r="M8" s="13">
        <f t="shared" si="1"/>
        <v>2853.16</v>
      </c>
      <c r="N8" s="13">
        <f t="shared" si="1"/>
        <v>2900.5</v>
      </c>
      <c r="P8" s="6" t="s">
        <v>12</v>
      </c>
      <c r="Q8" s="7">
        <v>2169.62</v>
      </c>
      <c r="R8" s="7">
        <f>+'Biennio 2006-2007 arretrato'!R41</f>
        <v>47.34</v>
      </c>
      <c r="T8" s="12">
        <f t="shared" si="2"/>
        <v>135.44887002122613</v>
      </c>
    </row>
    <row r="9" spans="1:20" ht="12.75">
      <c r="A9" s="5" t="s">
        <v>12</v>
      </c>
      <c r="B9" s="13">
        <f t="shared" si="1"/>
        <v>2169.62</v>
      </c>
      <c r="C9" s="13">
        <f t="shared" si="1"/>
        <v>2216.96</v>
      </c>
      <c r="D9" s="13">
        <f t="shared" si="1"/>
        <v>2264.2999999999997</v>
      </c>
      <c r="E9" s="13">
        <f t="shared" si="1"/>
        <v>2311.64</v>
      </c>
      <c r="F9" s="13">
        <f t="shared" si="1"/>
        <v>2358.98</v>
      </c>
      <c r="G9" s="13">
        <f t="shared" si="1"/>
        <v>2406.3199999999997</v>
      </c>
      <c r="H9" s="13">
        <f t="shared" si="1"/>
        <v>2453.66</v>
      </c>
      <c r="I9" s="13">
        <f t="shared" si="1"/>
        <v>2501</v>
      </c>
      <c r="J9" s="13">
        <f t="shared" si="1"/>
        <v>2548.34</v>
      </c>
      <c r="K9" s="13">
        <f t="shared" si="1"/>
        <v>2595.68</v>
      </c>
      <c r="L9" s="13">
        <f t="shared" si="1"/>
        <v>2643.02</v>
      </c>
      <c r="M9" s="13">
        <f t="shared" si="1"/>
        <v>2690.3599999999997</v>
      </c>
      <c r="N9" s="13">
        <f t="shared" si="1"/>
        <v>2737.7</v>
      </c>
      <c r="P9" s="6" t="s">
        <v>13</v>
      </c>
      <c r="Q9" s="7">
        <v>2047.32</v>
      </c>
      <c r="R9" s="7">
        <f>+'Biennio 2006-2007 arretrato'!R42</f>
        <v>47.34</v>
      </c>
      <c r="T9" s="12">
        <f t="shared" si="2"/>
        <v>127.81370957672618</v>
      </c>
    </row>
    <row r="10" spans="1:20" ht="12.75">
      <c r="A10" s="5" t="s">
        <v>13</v>
      </c>
      <c r="B10" s="13">
        <f t="shared" si="1"/>
        <v>2047.32</v>
      </c>
      <c r="C10" s="13">
        <f t="shared" si="1"/>
        <v>2094.66</v>
      </c>
      <c r="D10" s="13">
        <f t="shared" si="1"/>
        <v>2142</v>
      </c>
      <c r="E10" s="13">
        <f t="shared" si="1"/>
        <v>2189.34</v>
      </c>
      <c r="F10" s="13">
        <f t="shared" si="1"/>
        <v>2236.68</v>
      </c>
      <c r="G10" s="13">
        <f t="shared" si="1"/>
        <v>2284.02</v>
      </c>
      <c r="H10" s="13">
        <f t="shared" si="1"/>
        <v>2331.36</v>
      </c>
      <c r="I10" s="13">
        <f t="shared" si="1"/>
        <v>2378.7</v>
      </c>
      <c r="J10" s="13">
        <f t="shared" si="1"/>
        <v>2426.04</v>
      </c>
      <c r="K10" s="13">
        <f t="shared" si="1"/>
        <v>2473.38</v>
      </c>
      <c r="L10" s="13">
        <f t="shared" si="1"/>
        <v>2520.72</v>
      </c>
      <c r="M10" s="13">
        <f t="shared" si="1"/>
        <v>2568.06</v>
      </c>
      <c r="N10" s="13">
        <f t="shared" si="1"/>
        <v>2615.4</v>
      </c>
      <c r="P10" s="6" t="s">
        <v>14</v>
      </c>
      <c r="Q10" s="7">
        <v>1940.9</v>
      </c>
      <c r="R10" s="7">
        <f>+'Biennio 2006-2007 arretrato'!R43</f>
        <v>47.34</v>
      </c>
      <c r="T10" s="12">
        <f t="shared" si="2"/>
        <v>121.1699338244475</v>
      </c>
    </row>
    <row r="11" spans="1:20" ht="12.75">
      <c r="A11" s="5" t="s">
        <v>14</v>
      </c>
      <c r="B11" s="13">
        <f t="shared" si="1"/>
        <v>1940.9</v>
      </c>
      <c r="C11" s="13">
        <f t="shared" si="1"/>
        <v>1988.24</v>
      </c>
      <c r="D11" s="13">
        <f t="shared" si="1"/>
        <v>2035.5800000000002</v>
      </c>
      <c r="E11" s="13">
        <f t="shared" si="1"/>
        <v>2082.92</v>
      </c>
      <c r="F11" s="13">
        <f t="shared" si="1"/>
        <v>2130.26</v>
      </c>
      <c r="G11" s="13">
        <f t="shared" si="1"/>
        <v>2177.6</v>
      </c>
      <c r="H11" s="13">
        <f t="shared" si="1"/>
        <v>2224.94</v>
      </c>
      <c r="I11" s="13">
        <f t="shared" si="1"/>
        <v>2272.28</v>
      </c>
      <c r="J11" s="13">
        <f t="shared" si="1"/>
        <v>2319.62</v>
      </c>
      <c r="K11" s="13">
        <f t="shared" si="1"/>
        <v>2366.96</v>
      </c>
      <c r="L11" s="13">
        <f t="shared" si="1"/>
        <v>2414.3</v>
      </c>
      <c r="M11" s="13">
        <f t="shared" si="1"/>
        <v>2461.6400000000003</v>
      </c>
      <c r="N11" s="13">
        <f t="shared" si="1"/>
        <v>2508.98</v>
      </c>
      <c r="P11" s="6" t="s">
        <v>15</v>
      </c>
      <c r="Q11" s="7">
        <v>1823.37</v>
      </c>
      <c r="R11" s="7">
        <f>+'Biennio 2006-2007 arretrato'!R44</f>
        <v>40.53</v>
      </c>
      <c r="T11" s="12">
        <f t="shared" si="2"/>
        <v>113.83256336621301</v>
      </c>
    </row>
    <row r="12" spans="1:20" ht="12.75">
      <c r="A12" s="5" t="s">
        <v>15</v>
      </c>
      <c r="B12" s="13">
        <f t="shared" si="1"/>
        <v>1823.37</v>
      </c>
      <c r="C12" s="13">
        <f t="shared" si="1"/>
        <v>1863.8999999999999</v>
      </c>
      <c r="D12" s="13">
        <f t="shared" si="1"/>
        <v>1904.4299999999998</v>
      </c>
      <c r="E12" s="13">
        <f t="shared" si="1"/>
        <v>1944.9599999999998</v>
      </c>
      <c r="F12" s="13">
        <f t="shared" si="1"/>
        <v>1985.4899999999998</v>
      </c>
      <c r="G12" s="13">
        <f t="shared" si="1"/>
        <v>2026.02</v>
      </c>
      <c r="H12" s="13">
        <f t="shared" si="1"/>
        <v>2066.5499999999997</v>
      </c>
      <c r="I12" s="13">
        <f t="shared" si="1"/>
        <v>2107.08</v>
      </c>
      <c r="J12" s="13">
        <f t="shared" si="1"/>
        <v>2147.6099999999997</v>
      </c>
      <c r="K12" s="13">
        <f t="shared" si="1"/>
        <v>2188.14</v>
      </c>
      <c r="L12" s="13">
        <f t="shared" si="1"/>
        <v>2228.67</v>
      </c>
      <c r="M12" s="13">
        <f t="shared" si="1"/>
        <v>2269.2</v>
      </c>
      <c r="N12" s="13">
        <f t="shared" si="1"/>
        <v>2309.73</v>
      </c>
      <c r="P12" s="6" t="s">
        <v>16</v>
      </c>
      <c r="Q12" s="7">
        <v>1753.17</v>
      </c>
      <c r="R12" s="7">
        <f>+'Biennio 2006-2007 arretrato'!R45</f>
        <v>33.120000000000005</v>
      </c>
      <c r="T12" s="12">
        <f t="shared" si="2"/>
        <v>109.44999375702335</v>
      </c>
    </row>
    <row r="13" spans="1:20" ht="12.75">
      <c r="A13" s="5" t="s">
        <v>16</v>
      </c>
      <c r="B13" s="13">
        <f t="shared" si="1"/>
        <v>1753.17</v>
      </c>
      <c r="C13" s="13">
        <f t="shared" si="1"/>
        <v>1786.29</v>
      </c>
      <c r="D13" s="13">
        <f t="shared" si="1"/>
        <v>1819.41</v>
      </c>
      <c r="E13" s="13">
        <f t="shared" si="1"/>
        <v>1852.5300000000002</v>
      </c>
      <c r="F13" s="13">
        <f t="shared" si="1"/>
        <v>1885.65</v>
      </c>
      <c r="G13" s="13">
        <f t="shared" si="1"/>
        <v>1918.77</v>
      </c>
      <c r="H13" s="13">
        <f t="shared" si="1"/>
        <v>1951.89</v>
      </c>
      <c r="I13" s="13">
        <f t="shared" si="1"/>
        <v>1985.0100000000002</v>
      </c>
      <c r="J13" s="13">
        <f t="shared" si="1"/>
        <v>2018.13</v>
      </c>
      <c r="K13" s="13">
        <f t="shared" si="1"/>
        <v>2051.25</v>
      </c>
      <c r="L13" s="13">
        <f t="shared" si="1"/>
        <v>2084.37</v>
      </c>
      <c r="M13" s="13">
        <f t="shared" si="1"/>
        <v>2117.4900000000002</v>
      </c>
      <c r="N13" s="13">
        <f t="shared" si="1"/>
        <v>2150.61</v>
      </c>
      <c r="P13" s="6" t="s">
        <v>17</v>
      </c>
      <c r="Q13" s="7">
        <v>1705.83</v>
      </c>
      <c r="R13" s="7">
        <f>+'Biennio 2006-2007 arretrato'!R46</f>
        <v>33.120000000000005</v>
      </c>
      <c r="T13" s="12">
        <f t="shared" si="2"/>
        <v>106.4945686103134</v>
      </c>
    </row>
    <row r="14" spans="1:20" ht="12.75">
      <c r="A14" s="5" t="s">
        <v>17</v>
      </c>
      <c r="B14" s="13">
        <f t="shared" si="1"/>
        <v>1705.83</v>
      </c>
      <c r="C14" s="13">
        <f t="shared" si="1"/>
        <v>1738.9499999999998</v>
      </c>
      <c r="D14" s="13">
        <f t="shared" si="1"/>
        <v>1772.07</v>
      </c>
      <c r="E14" s="13">
        <f t="shared" si="1"/>
        <v>1805.19</v>
      </c>
      <c r="F14" s="13">
        <f t="shared" si="1"/>
        <v>1838.31</v>
      </c>
      <c r="G14" s="13">
        <f t="shared" si="1"/>
        <v>1871.4299999999998</v>
      </c>
      <c r="H14" s="13">
        <f t="shared" si="1"/>
        <v>1904.55</v>
      </c>
      <c r="I14" s="13">
        <f t="shared" si="1"/>
        <v>1937.67</v>
      </c>
      <c r="J14" s="13">
        <f t="shared" si="1"/>
        <v>1970.79</v>
      </c>
      <c r="K14" s="13">
        <f t="shared" si="1"/>
        <v>2003.9099999999999</v>
      </c>
      <c r="L14" s="13">
        <f t="shared" si="1"/>
        <v>2037.03</v>
      </c>
      <c r="M14" s="13">
        <f t="shared" si="1"/>
        <v>2070.15</v>
      </c>
      <c r="N14" s="13">
        <f t="shared" si="1"/>
        <v>2103.27</v>
      </c>
      <c r="P14" s="6" t="s">
        <v>18</v>
      </c>
      <c r="Q14" s="7">
        <v>1631.18</v>
      </c>
      <c r="R14" s="7">
        <f>+'Biennio 2006-2007 arretrato'!R47</f>
        <v>24.11</v>
      </c>
      <c r="T14" s="12">
        <f t="shared" si="2"/>
        <v>101.83418654014235</v>
      </c>
    </row>
    <row r="15" spans="1:20" ht="12.75">
      <c r="A15" s="5" t="s">
        <v>18</v>
      </c>
      <c r="B15" s="13">
        <f t="shared" si="1"/>
        <v>1631.18</v>
      </c>
      <c r="C15" s="13">
        <f t="shared" si="1"/>
        <v>1655.29</v>
      </c>
      <c r="D15" s="13">
        <f t="shared" si="1"/>
        <v>1679.4</v>
      </c>
      <c r="E15" s="13">
        <f t="shared" si="1"/>
        <v>1703.51</v>
      </c>
      <c r="F15" s="13">
        <f t="shared" si="1"/>
        <v>1727.6200000000001</v>
      </c>
      <c r="G15" s="13">
        <f t="shared" si="1"/>
        <v>1751.73</v>
      </c>
      <c r="H15" s="13">
        <f t="shared" si="1"/>
        <v>1775.8400000000001</v>
      </c>
      <c r="I15" s="13">
        <f t="shared" si="1"/>
        <v>1799.95</v>
      </c>
      <c r="J15" s="13">
        <f t="shared" si="1"/>
        <v>1824.06</v>
      </c>
      <c r="K15" s="13">
        <f t="shared" si="1"/>
        <v>1848.17</v>
      </c>
      <c r="L15" s="13">
        <f t="shared" si="1"/>
        <v>1872.28</v>
      </c>
      <c r="M15" s="13">
        <f t="shared" si="1"/>
        <v>1896.39</v>
      </c>
      <c r="N15" s="13">
        <f t="shared" si="1"/>
        <v>1920.5</v>
      </c>
      <c r="P15" s="6" t="s">
        <v>19</v>
      </c>
      <c r="Q15" s="7">
        <v>1588.3</v>
      </c>
      <c r="R15" s="7">
        <f>+'Biennio 2006-2007 arretrato'!R48</f>
        <v>22.91</v>
      </c>
      <c r="T15" s="12">
        <f t="shared" si="2"/>
        <v>99.1571981520789</v>
      </c>
    </row>
    <row r="16" spans="1:20" ht="12.75">
      <c r="A16" s="5" t="s">
        <v>19</v>
      </c>
      <c r="B16" s="13">
        <f t="shared" si="1"/>
        <v>1588.3</v>
      </c>
      <c r="C16" s="13">
        <f t="shared" si="1"/>
        <v>1611.21</v>
      </c>
      <c r="D16" s="13">
        <f t="shared" si="1"/>
        <v>1634.12</v>
      </c>
      <c r="E16" s="13">
        <f t="shared" si="1"/>
        <v>1657.03</v>
      </c>
      <c r="F16" s="13">
        <f t="shared" si="1"/>
        <v>1679.94</v>
      </c>
      <c r="G16" s="13">
        <f t="shared" si="1"/>
        <v>1702.85</v>
      </c>
      <c r="H16" s="13">
        <f t="shared" si="1"/>
        <v>1725.76</v>
      </c>
      <c r="I16" s="13">
        <f t="shared" si="1"/>
        <v>1748.67</v>
      </c>
      <c r="J16" s="13">
        <f t="shared" si="1"/>
        <v>1771.58</v>
      </c>
      <c r="K16" s="13">
        <f t="shared" si="1"/>
        <v>1794.49</v>
      </c>
      <c r="L16" s="13">
        <f t="shared" si="1"/>
        <v>1817.3999999999999</v>
      </c>
      <c r="M16" s="13">
        <f t="shared" si="1"/>
        <v>1840.31</v>
      </c>
      <c r="N16" s="13">
        <f t="shared" si="1"/>
        <v>1863.22</v>
      </c>
      <c r="T16" s="12"/>
    </row>
    <row r="17" ht="12.75">
      <c r="T17" s="12"/>
    </row>
    <row r="18" spans="1:20" ht="20.25">
      <c r="A18" s="35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 t="s">
        <v>20</v>
      </c>
      <c r="Q18" s="2"/>
      <c r="R18" s="11"/>
      <c r="S18" s="2"/>
      <c r="T18" s="17"/>
    </row>
    <row r="19" spans="1:20" ht="12.75">
      <c r="A19" s="46" t="s">
        <v>2</v>
      </c>
      <c r="B19" s="46">
        <v>0</v>
      </c>
      <c r="C19" s="46">
        <f aca="true" t="shared" si="3" ref="C19:N19">1+B19</f>
        <v>1</v>
      </c>
      <c r="D19" s="46">
        <f t="shared" si="3"/>
        <v>2</v>
      </c>
      <c r="E19" s="46">
        <f t="shared" si="3"/>
        <v>3</v>
      </c>
      <c r="F19" s="46">
        <f t="shared" si="3"/>
        <v>4</v>
      </c>
      <c r="G19" s="46">
        <f t="shared" si="3"/>
        <v>5</v>
      </c>
      <c r="H19" s="46">
        <f t="shared" si="3"/>
        <v>6</v>
      </c>
      <c r="I19" s="46">
        <f t="shared" si="3"/>
        <v>7</v>
      </c>
      <c r="J19" s="46">
        <f t="shared" si="3"/>
        <v>8</v>
      </c>
      <c r="K19" s="46">
        <f t="shared" si="3"/>
        <v>9</v>
      </c>
      <c r="L19" s="46">
        <f t="shared" si="3"/>
        <v>10</v>
      </c>
      <c r="M19" s="46">
        <f t="shared" si="3"/>
        <v>11</v>
      </c>
      <c r="N19" s="46">
        <f t="shared" si="3"/>
        <v>12</v>
      </c>
      <c r="P19" s="5" t="s">
        <v>3</v>
      </c>
      <c r="Q19" s="5" t="s">
        <v>4</v>
      </c>
      <c r="R19" s="5" t="s">
        <v>5</v>
      </c>
      <c r="T19" s="18" t="s">
        <v>6</v>
      </c>
    </row>
    <row r="20" spans="1:20" ht="12.75">
      <c r="A20" s="5" t="s">
        <v>3</v>
      </c>
      <c r="P20" s="6" t="s">
        <v>7</v>
      </c>
      <c r="Q20" s="7">
        <v>3770.64</v>
      </c>
      <c r="R20" s="7">
        <f>+'Biennio 2006-2007 arretrato'!R36</f>
        <v>104.72</v>
      </c>
      <c r="T20" s="12">
        <f>+Q20/$Q$32*100</f>
        <v>235.40017480334626</v>
      </c>
    </row>
    <row r="21" spans="1:20" ht="12.75">
      <c r="A21" s="5" t="s">
        <v>7</v>
      </c>
      <c r="B21" s="13">
        <f aca="true" t="shared" si="4" ref="B21:N33">+$Q20+$R20*B$2</f>
        <v>3770.64</v>
      </c>
      <c r="C21" s="13">
        <f t="shared" si="4"/>
        <v>3875.3599999999997</v>
      </c>
      <c r="D21" s="13">
        <f t="shared" si="4"/>
        <v>3980.08</v>
      </c>
      <c r="E21" s="13">
        <f t="shared" si="4"/>
        <v>4084.7999999999997</v>
      </c>
      <c r="F21" s="13">
        <f t="shared" si="4"/>
        <v>4189.5199999999995</v>
      </c>
      <c r="G21" s="13">
        <f t="shared" si="4"/>
        <v>4294.24</v>
      </c>
      <c r="H21" s="13">
        <f t="shared" si="4"/>
        <v>4398.96</v>
      </c>
      <c r="I21" s="13">
        <f t="shared" si="4"/>
        <v>4503.68</v>
      </c>
      <c r="J21" s="13">
        <f t="shared" si="4"/>
        <v>4608.4</v>
      </c>
      <c r="K21" s="13">
        <f t="shared" si="4"/>
        <v>4713.12</v>
      </c>
      <c r="L21" s="13"/>
      <c r="M21" s="13"/>
      <c r="N21" s="13"/>
      <c r="P21" s="6" t="s">
        <v>8</v>
      </c>
      <c r="Q21" s="7">
        <v>3193.99</v>
      </c>
      <c r="R21" s="7">
        <f>+'Biennio 2006-2007 arretrato'!R37</f>
        <v>104.72</v>
      </c>
      <c r="T21" s="12">
        <f aca="true" t="shared" si="5" ref="T21:T32">+Q21/$Q$32*100</f>
        <v>199.4000499438132</v>
      </c>
    </row>
    <row r="22" spans="1:20" ht="12.75">
      <c r="A22" s="5" t="s">
        <v>8</v>
      </c>
      <c r="B22" s="13">
        <f t="shared" si="4"/>
        <v>3193.99</v>
      </c>
      <c r="C22" s="13">
        <f t="shared" si="4"/>
        <v>3298.7099999999996</v>
      </c>
      <c r="D22" s="13">
        <f t="shared" si="4"/>
        <v>3403.43</v>
      </c>
      <c r="E22" s="13">
        <f t="shared" si="4"/>
        <v>3508.1499999999996</v>
      </c>
      <c r="F22" s="13">
        <f t="shared" si="4"/>
        <v>3612.87</v>
      </c>
      <c r="G22" s="13">
        <f t="shared" si="4"/>
        <v>3717.5899999999997</v>
      </c>
      <c r="H22" s="13">
        <f t="shared" si="4"/>
        <v>3822.3099999999995</v>
      </c>
      <c r="I22" s="13">
        <f t="shared" si="4"/>
        <v>3927.0299999999997</v>
      </c>
      <c r="J22" s="13">
        <f t="shared" si="4"/>
        <v>4031.75</v>
      </c>
      <c r="K22" s="13">
        <f t="shared" si="4"/>
        <v>4136.469999999999</v>
      </c>
      <c r="L22" s="13"/>
      <c r="M22" s="13"/>
      <c r="N22" s="13"/>
      <c r="P22" s="6" t="s">
        <v>9</v>
      </c>
      <c r="Q22" s="7">
        <v>2851.2</v>
      </c>
      <c r="R22" s="7">
        <f>+'Biennio 2006-2007 arretrato'!R38</f>
        <v>47.34</v>
      </c>
      <c r="T22" s="12">
        <f t="shared" si="5"/>
        <v>177.99975028093394</v>
      </c>
    </row>
    <row r="23" spans="1:20" ht="12.75">
      <c r="A23" s="5" t="s">
        <v>9</v>
      </c>
      <c r="B23" s="13">
        <f t="shared" si="4"/>
        <v>2851.2</v>
      </c>
      <c r="C23" s="13">
        <f t="shared" si="4"/>
        <v>2898.54</v>
      </c>
      <c r="D23" s="13">
        <f t="shared" si="4"/>
        <v>2945.8799999999997</v>
      </c>
      <c r="E23" s="13">
        <f t="shared" si="4"/>
        <v>2993.22</v>
      </c>
      <c r="F23" s="13">
        <f t="shared" si="4"/>
        <v>3040.56</v>
      </c>
      <c r="G23" s="13">
        <f t="shared" si="4"/>
        <v>3087.8999999999996</v>
      </c>
      <c r="H23" s="13">
        <f t="shared" si="4"/>
        <v>3135.24</v>
      </c>
      <c r="I23" s="13">
        <f t="shared" si="4"/>
        <v>3182.58</v>
      </c>
      <c r="J23" s="13">
        <f t="shared" si="4"/>
        <v>3229.92</v>
      </c>
      <c r="K23" s="13">
        <f t="shared" si="4"/>
        <v>3277.2599999999998</v>
      </c>
      <c r="L23" s="13">
        <f t="shared" si="4"/>
        <v>3324.6</v>
      </c>
      <c r="M23" s="13">
        <f t="shared" si="4"/>
        <v>3371.9399999999996</v>
      </c>
      <c r="N23" s="13">
        <f t="shared" si="4"/>
        <v>3419.2799999999997</v>
      </c>
      <c r="P23" s="6" t="s">
        <v>10</v>
      </c>
      <c r="Q23" s="7">
        <v>2682.22</v>
      </c>
      <c r="R23" s="7">
        <f>+'Biennio 2006-2007 arretrato'!R39</f>
        <v>47.34</v>
      </c>
      <c r="T23" s="12">
        <f t="shared" si="5"/>
        <v>167.45036833562241</v>
      </c>
    </row>
    <row r="24" spans="1:20" ht="12.75">
      <c r="A24" s="5" t="s">
        <v>10</v>
      </c>
      <c r="B24" s="13">
        <f t="shared" si="4"/>
        <v>2682.22</v>
      </c>
      <c r="C24" s="13">
        <f t="shared" si="4"/>
        <v>2729.56</v>
      </c>
      <c r="D24" s="13">
        <f t="shared" si="4"/>
        <v>2776.8999999999996</v>
      </c>
      <c r="E24" s="13">
        <f t="shared" si="4"/>
        <v>2824.24</v>
      </c>
      <c r="F24" s="13">
        <f t="shared" si="4"/>
        <v>2871.58</v>
      </c>
      <c r="G24" s="13">
        <f t="shared" si="4"/>
        <v>2918.9199999999996</v>
      </c>
      <c r="H24" s="13">
        <f t="shared" si="4"/>
        <v>2966.2599999999998</v>
      </c>
      <c r="I24" s="13">
        <f t="shared" si="4"/>
        <v>3013.6</v>
      </c>
      <c r="J24" s="13">
        <f t="shared" si="4"/>
        <v>3060.9399999999996</v>
      </c>
      <c r="K24" s="13">
        <f t="shared" si="4"/>
        <v>3108.2799999999997</v>
      </c>
      <c r="L24" s="13">
        <f t="shared" si="4"/>
        <v>3155.62</v>
      </c>
      <c r="M24" s="13">
        <f t="shared" si="4"/>
        <v>3202.96</v>
      </c>
      <c r="N24" s="13">
        <f t="shared" si="4"/>
        <v>3250.2999999999997</v>
      </c>
      <c r="P24" s="6" t="s">
        <v>11</v>
      </c>
      <c r="Q24" s="7">
        <v>2352.24</v>
      </c>
      <c r="R24" s="7">
        <f>+'Biennio 2006-2007 arretrato'!R40</f>
        <v>47.34</v>
      </c>
      <c r="T24" s="12">
        <f t="shared" si="5"/>
        <v>146.8497939817705</v>
      </c>
    </row>
    <row r="25" spans="1:20" ht="12.75">
      <c r="A25" s="5" t="s">
        <v>11</v>
      </c>
      <c r="B25" s="13">
        <f t="shared" si="4"/>
        <v>2352.24</v>
      </c>
      <c r="C25" s="13">
        <f t="shared" si="4"/>
        <v>2399.58</v>
      </c>
      <c r="D25" s="13">
        <f t="shared" si="4"/>
        <v>2446.9199999999996</v>
      </c>
      <c r="E25" s="13">
        <f t="shared" si="4"/>
        <v>2494.2599999999998</v>
      </c>
      <c r="F25" s="13">
        <f t="shared" si="4"/>
        <v>2541.6</v>
      </c>
      <c r="G25" s="13">
        <f t="shared" si="4"/>
        <v>2588.9399999999996</v>
      </c>
      <c r="H25" s="13">
        <f t="shared" si="4"/>
        <v>2636.2799999999997</v>
      </c>
      <c r="I25" s="13">
        <f t="shared" si="4"/>
        <v>2683.62</v>
      </c>
      <c r="J25" s="13">
        <f t="shared" si="4"/>
        <v>2730.96</v>
      </c>
      <c r="K25" s="13">
        <f t="shared" si="4"/>
        <v>2778.2999999999997</v>
      </c>
      <c r="L25" s="13">
        <f t="shared" si="4"/>
        <v>2825.64</v>
      </c>
      <c r="M25" s="13">
        <f t="shared" si="4"/>
        <v>2872.9799999999996</v>
      </c>
      <c r="N25" s="13">
        <f t="shared" si="4"/>
        <v>2920.3199999999997</v>
      </c>
      <c r="P25" s="6" t="s">
        <v>12</v>
      </c>
      <c r="Q25" s="7">
        <v>2188.06</v>
      </c>
      <c r="R25" s="7">
        <f>+'Biennio 2006-2007 arretrato'!R41</f>
        <v>47.34</v>
      </c>
      <c r="T25" s="12">
        <f t="shared" si="5"/>
        <v>136.6000749157198</v>
      </c>
    </row>
    <row r="26" spans="1:20" ht="12.75">
      <c r="A26" s="5" t="s">
        <v>12</v>
      </c>
      <c r="B26" s="13">
        <f t="shared" si="4"/>
        <v>2188.06</v>
      </c>
      <c r="C26" s="13">
        <f t="shared" si="4"/>
        <v>2235.4</v>
      </c>
      <c r="D26" s="13">
        <f t="shared" si="4"/>
        <v>2282.74</v>
      </c>
      <c r="E26" s="13">
        <f t="shared" si="4"/>
        <v>2330.08</v>
      </c>
      <c r="F26" s="13">
        <f t="shared" si="4"/>
        <v>2377.42</v>
      </c>
      <c r="G26" s="13">
        <f t="shared" si="4"/>
        <v>2424.7599999999998</v>
      </c>
      <c r="H26" s="13">
        <f t="shared" si="4"/>
        <v>2472.1</v>
      </c>
      <c r="I26" s="13">
        <f t="shared" si="4"/>
        <v>2519.44</v>
      </c>
      <c r="J26" s="13">
        <f t="shared" si="4"/>
        <v>2566.7799999999997</v>
      </c>
      <c r="K26" s="13">
        <f t="shared" si="4"/>
        <v>2614.12</v>
      </c>
      <c r="L26" s="13">
        <f t="shared" si="4"/>
        <v>2661.46</v>
      </c>
      <c r="M26" s="13">
        <f t="shared" si="4"/>
        <v>2708.8</v>
      </c>
      <c r="N26" s="13">
        <f t="shared" si="4"/>
        <v>2756.14</v>
      </c>
      <c r="P26" s="6" t="s">
        <v>13</v>
      </c>
      <c r="Q26" s="7">
        <v>2064.72</v>
      </c>
      <c r="R26" s="7">
        <f>+'Biennio 2006-2007 arretrato'!R42</f>
        <v>47.34</v>
      </c>
      <c r="T26" s="12">
        <f t="shared" si="5"/>
        <v>128.8999875140467</v>
      </c>
    </row>
    <row r="27" spans="1:20" ht="12.75">
      <c r="A27" s="5" t="s">
        <v>13</v>
      </c>
      <c r="B27" s="13">
        <f t="shared" si="4"/>
        <v>2064.72</v>
      </c>
      <c r="C27" s="13">
        <f t="shared" si="4"/>
        <v>2112.06</v>
      </c>
      <c r="D27" s="13">
        <f t="shared" si="4"/>
        <v>2159.3999999999996</v>
      </c>
      <c r="E27" s="13">
        <f t="shared" si="4"/>
        <v>2206.74</v>
      </c>
      <c r="F27" s="13">
        <f t="shared" si="4"/>
        <v>2254.08</v>
      </c>
      <c r="G27" s="13">
        <f t="shared" si="4"/>
        <v>2301.4199999999996</v>
      </c>
      <c r="H27" s="13">
        <f t="shared" si="4"/>
        <v>2348.7599999999998</v>
      </c>
      <c r="I27" s="13">
        <f t="shared" si="4"/>
        <v>2396.1</v>
      </c>
      <c r="J27" s="13">
        <f t="shared" si="4"/>
        <v>2443.4399999999996</v>
      </c>
      <c r="K27" s="13">
        <f t="shared" si="4"/>
        <v>2490.7799999999997</v>
      </c>
      <c r="L27" s="13">
        <f t="shared" si="4"/>
        <v>2538.12</v>
      </c>
      <c r="M27" s="13">
        <f t="shared" si="4"/>
        <v>2585.46</v>
      </c>
      <c r="N27" s="13">
        <f t="shared" si="4"/>
        <v>2632.7999999999997</v>
      </c>
      <c r="P27" s="6" t="s">
        <v>14</v>
      </c>
      <c r="Q27" s="7">
        <v>1957.4</v>
      </c>
      <c r="R27" s="7">
        <f>+'Biennio 2006-2007 arretrato'!R43</f>
        <v>47.34</v>
      </c>
      <c r="T27" s="12">
        <f t="shared" si="5"/>
        <v>122.2000249719066</v>
      </c>
    </row>
    <row r="28" spans="1:20" ht="12.75">
      <c r="A28" s="5" t="s">
        <v>14</v>
      </c>
      <c r="B28" s="13">
        <f t="shared" si="4"/>
        <v>1957.4</v>
      </c>
      <c r="C28" s="13">
        <f t="shared" si="4"/>
        <v>2004.74</v>
      </c>
      <c r="D28" s="13">
        <f t="shared" si="4"/>
        <v>2052.08</v>
      </c>
      <c r="E28" s="13">
        <f t="shared" si="4"/>
        <v>2099.42</v>
      </c>
      <c r="F28" s="13">
        <f t="shared" si="4"/>
        <v>2146.76</v>
      </c>
      <c r="G28" s="13">
        <f t="shared" si="4"/>
        <v>2194.1</v>
      </c>
      <c r="H28" s="13">
        <f t="shared" si="4"/>
        <v>2241.44</v>
      </c>
      <c r="I28" s="13">
        <f t="shared" si="4"/>
        <v>2288.78</v>
      </c>
      <c r="J28" s="13">
        <f t="shared" si="4"/>
        <v>2336.12</v>
      </c>
      <c r="K28" s="13">
        <f t="shared" si="4"/>
        <v>2383.46</v>
      </c>
      <c r="L28" s="13">
        <f t="shared" si="4"/>
        <v>2430.8</v>
      </c>
      <c r="M28" s="13">
        <f t="shared" si="4"/>
        <v>2478.1400000000003</v>
      </c>
      <c r="N28" s="13">
        <f t="shared" si="4"/>
        <v>2525.48</v>
      </c>
      <c r="P28" s="6" t="s">
        <v>15</v>
      </c>
      <c r="Q28" s="7">
        <v>1838.87</v>
      </c>
      <c r="R28" s="7">
        <f>+'Biennio 2006-2007 arretrato'!R44</f>
        <v>40.53</v>
      </c>
      <c r="T28" s="12">
        <f t="shared" si="5"/>
        <v>114.80022474715945</v>
      </c>
    </row>
    <row r="29" spans="1:20" ht="12.75">
      <c r="A29" s="5" t="s">
        <v>15</v>
      </c>
      <c r="B29" s="13">
        <f t="shared" si="4"/>
        <v>1838.87</v>
      </c>
      <c r="C29" s="13">
        <f t="shared" si="4"/>
        <v>1879.3999999999999</v>
      </c>
      <c r="D29" s="13">
        <f t="shared" si="4"/>
        <v>1919.9299999999998</v>
      </c>
      <c r="E29" s="13">
        <f t="shared" si="4"/>
        <v>1960.4599999999998</v>
      </c>
      <c r="F29" s="13">
        <f t="shared" si="4"/>
        <v>2000.9899999999998</v>
      </c>
      <c r="G29" s="13">
        <f t="shared" si="4"/>
        <v>2041.52</v>
      </c>
      <c r="H29" s="13">
        <f t="shared" si="4"/>
        <v>2082.0499999999997</v>
      </c>
      <c r="I29" s="13">
        <f t="shared" si="4"/>
        <v>2122.58</v>
      </c>
      <c r="J29" s="13">
        <f t="shared" si="4"/>
        <v>2163.1099999999997</v>
      </c>
      <c r="K29" s="13">
        <f t="shared" si="4"/>
        <v>2203.64</v>
      </c>
      <c r="L29" s="13">
        <f t="shared" si="4"/>
        <v>2244.17</v>
      </c>
      <c r="M29" s="13">
        <f t="shared" si="4"/>
        <v>2284.7</v>
      </c>
      <c r="N29" s="13">
        <f t="shared" si="4"/>
        <v>2325.23</v>
      </c>
      <c r="P29" s="6" t="s">
        <v>16</v>
      </c>
      <c r="Q29" s="7">
        <v>1768.07</v>
      </c>
      <c r="R29" s="7">
        <f>+'Biennio 2006-2007 arretrato'!R45</f>
        <v>33.120000000000005</v>
      </c>
      <c r="T29" s="12">
        <f t="shared" si="5"/>
        <v>110.38019727806218</v>
      </c>
    </row>
    <row r="30" spans="1:20" ht="12.75">
      <c r="A30" s="5" t="s">
        <v>16</v>
      </c>
      <c r="B30" s="13">
        <f t="shared" si="4"/>
        <v>1768.07</v>
      </c>
      <c r="C30" s="13">
        <f t="shared" si="4"/>
        <v>1801.19</v>
      </c>
      <c r="D30" s="13">
        <f t="shared" si="4"/>
        <v>1834.31</v>
      </c>
      <c r="E30" s="13">
        <f t="shared" si="4"/>
        <v>1867.4299999999998</v>
      </c>
      <c r="F30" s="13">
        <f t="shared" si="4"/>
        <v>1900.55</v>
      </c>
      <c r="G30" s="13">
        <f t="shared" si="4"/>
        <v>1933.67</v>
      </c>
      <c r="H30" s="13">
        <f t="shared" si="4"/>
        <v>1966.79</v>
      </c>
      <c r="I30" s="13">
        <f t="shared" si="4"/>
        <v>1999.9099999999999</v>
      </c>
      <c r="J30" s="13">
        <f t="shared" si="4"/>
        <v>2033.03</v>
      </c>
      <c r="K30" s="13">
        <f t="shared" si="4"/>
        <v>2066.15</v>
      </c>
      <c r="L30" s="13">
        <f t="shared" si="4"/>
        <v>2099.27</v>
      </c>
      <c r="M30" s="13">
        <f t="shared" si="4"/>
        <v>2132.39</v>
      </c>
      <c r="N30" s="13">
        <f t="shared" si="4"/>
        <v>2165.51</v>
      </c>
      <c r="P30" s="6" t="s">
        <v>17</v>
      </c>
      <c r="Q30" s="7">
        <v>1720.35</v>
      </c>
      <c r="R30" s="7">
        <f>+'Biennio 2006-2007 arretrato'!R46</f>
        <v>33.120000000000005</v>
      </c>
      <c r="T30" s="12">
        <f t="shared" si="5"/>
        <v>107.40104882007742</v>
      </c>
    </row>
    <row r="31" spans="1:20" ht="12.75">
      <c r="A31" s="5" t="s">
        <v>17</v>
      </c>
      <c r="B31" s="13">
        <f t="shared" si="4"/>
        <v>1720.35</v>
      </c>
      <c r="C31" s="13">
        <f t="shared" si="4"/>
        <v>1753.4699999999998</v>
      </c>
      <c r="D31" s="13">
        <f t="shared" si="4"/>
        <v>1786.59</v>
      </c>
      <c r="E31" s="13">
        <f t="shared" si="4"/>
        <v>1819.71</v>
      </c>
      <c r="F31" s="13">
        <f t="shared" si="4"/>
        <v>1852.83</v>
      </c>
      <c r="G31" s="13">
        <f t="shared" si="4"/>
        <v>1885.9499999999998</v>
      </c>
      <c r="H31" s="13">
        <f t="shared" si="4"/>
        <v>1919.07</v>
      </c>
      <c r="I31" s="13">
        <f t="shared" si="4"/>
        <v>1952.19</v>
      </c>
      <c r="J31" s="13">
        <f t="shared" si="4"/>
        <v>1985.31</v>
      </c>
      <c r="K31" s="13">
        <f t="shared" si="4"/>
        <v>2018.4299999999998</v>
      </c>
      <c r="L31" s="13">
        <f t="shared" si="4"/>
        <v>2051.55</v>
      </c>
      <c r="M31" s="13">
        <f t="shared" si="4"/>
        <v>2084.67</v>
      </c>
      <c r="N31" s="13">
        <f t="shared" si="4"/>
        <v>2117.79</v>
      </c>
      <c r="P31" s="6" t="s">
        <v>18</v>
      </c>
      <c r="Q31" s="7">
        <v>1645.05</v>
      </c>
      <c r="R31" s="7">
        <f>+'Biennio 2006-2007 arretrato'!R47</f>
        <v>24.11</v>
      </c>
      <c r="T31" s="12">
        <f t="shared" si="5"/>
        <v>102.70008740167312</v>
      </c>
    </row>
    <row r="32" spans="1:20" ht="12.75">
      <c r="A32" s="5" t="s">
        <v>18</v>
      </c>
      <c r="B32" s="13">
        <f t="shared" si="4"/>
        <v>1645.05</v>
      </c>
      <c r="C32" s="13">
        <f t="shared" si="4"/>
        <v>1669.1599999999999</v>
      </c>
      <c r="D32" s="13">
        <f t="shared" si="4"/>
        <v>1693.27</v>
      </c>
      <c r="E32" s="13">
        <f t="shared" si="4"/>
        <v>1717.3799999999999</v>
      </c>
      <c r="F32" s="13">
        <f t="shared" si="4"/>
        <v>1741.49</v>
      </c>
      <c r="G32" s="13">
        <f t="shared" si="4"/>
        <v>1765.6</v>
      </c>
      <c r="H32" s="13">
        <f t="shared" si="4"/>
        <v>1789.71</v>
      </c>
      <c r="I32" s="13">
        <f t="shared" si="4"/>
        <v>1813.82</v>
      </c>
      <c r="J32" s="13">
        <f t="shared" si="4"/>
        <v>1837.9299999999998</v>
      </c>
      <c r="K32" s="13">
        <f t="shared" si="4"/>
        <v>1862.04</v>
      </c>
      <c r="L32" s="13">
        <f t="shared" si="4"/>
        <v>1886.1499999999999</v>
      </c>
      <c r="M32" s="13">
        <f t="shared" si="4"/>
        <v>1910.26</v>
      </c>
      <c r="N32" s="13">
        <f t="shared" si="4"/>
        <v>1934.37</v>
      </c>
      <c r="P32" s="6" t="s">
        <v>19</v>
      </c>
      <c r="Q32" s="7">
        <v>1601.8</v>
      </c>
      <c r="R32" s="7">
        <f>+'Biennio 2006-2007 arretrato'!R48</f>
        <v>22.91</v>
      </c>
      <c r="T32" s="12">
        <f t="shared" si="5"/>
        <v>100</v>
      </c>
    </row>
    <row r="33" spans="1:20" ht="12.75">
      <c r="A33" s="5" t="s">
        <v>19</v>
      </c>
      <c r="B33" s="13">
        <f t="shared" si="4"/>
        <v>1601.8</v>
      </c>
      <c r="C33" s="13">
        <f t="shared" si="4"/>
        <v>1624.71</v>
      </c>
      <c r="D33" s="13">
        <f t="shared" si="4"/>
        <v>1647.62</v>
      </c>
      <c r="E33" s="13">
        <f t="shared" si="4"/>
        <v>1670.53</v>
      </c>
      <c r="F33" s="13">
        <f t="shared" si="4"/>
        <v>1693.44</v>
      </c>
      <c r="G33" s="13">
        <f t="shared" si="4"/>
        <v>1716.35</v>
      </c>
      <c r="H33" s="13">
        <f t="shared" si="4"/>
        <v>1739.26</v>
      </c>
      <c r="I33" s="13">
        <f t="shared" si="4"/>
        <v>1762.17</v>
      </c>
      <c r="J33" s="13">
        <f t="shared" si="4"/>
        <v>1785.08</v>
      </c>
      <c r="K33" s="13">
        <f t="shared" si="4"/>
        <v>1807.99</v>
      </c>
      <c r="L33" s="13">
        <f t="shared" si="4"/>
        <v>1830.8999999999999</v>
      </c>
      <c r="M33" s="13">
        <f t="shared" si="4"/>
        <v>1853.81</v>
      </c>
      <c r="N33" s="13">
        <f t="shared" si="4"/>
        <v>1876.72</v>
      </c>
      <c r="T33" s="12"/>
    </row>
    <row r="34" ht="12.75">
      <c r="T34" s="12"/>
    </row>
    <row r="35" spans="1:20" ht="20.25">
      <c r="A35" s="35" t="s">
        <v>48</v>
      </c>
      <c r="P35" s="2" t="s">
        <v>20</v>
      </c>
      <c r="R35" s="11"/>
      <c r="T35" s="12"/>
    </row>
    <row r="36" spans="1:20" ht="12.75">
      <c r="A36" s="46" t="s">
        <v>2</v>
      </c>
      <c r="B36" s="46">
        <v>0</v>
      </c>
      <c r="C36" s="46">
        <f aca="true" t="shared" si="6" ref="C36:N36">1+B36</f>
        <v>1</v>
      </c>
      <c r="D36" s="46">
        <f t="shared" si="6"/>
        <v>2</v>
      </c>
      <c r="E36" s="46">
        <f t="shared" si="6"/>
        <v>3</v>
      </c>
      <c r="F36" s="46">
        <f t="shared" si="6"/>
        <v>4</v>
      </c>
      <c r="G36" s="46">
        <f t="shared" si="6"/>
        <v>5</v>
      </c>
      <c r="H36" s="46">
        <f t="shared" si="6"/>
        <v>6</v>
      </c>
      <c r="I36" s="46">
        <f t="shared" si="6"/>
        <v>7</v>
      </c>
      <c r="J36" s="46">
        <f t="shared" si="6"/>
        <v>8</v>
      </c>
      <c r="K36" s="46">
        <f t="shared" si="6"/>
        <v>9</v>
      </c>
      <c r="L36" s="46">
        <f t="shared" si="6"/>
        <v>10</v>
      </c>
      <c r="M36" s="46">
        <f t="shared" si="6"/>
        <v>11</v>
      </c>
      <c r="N36" s="46">
        <f t="shared" si="6"/>
        <v>12</v>
      </c>
      <c r="P36" s="5" t="s">
        <v>3</v>
      </c>
      <c r="Q36" s="5" t="s">
        <v>4</v>
      </c>
      <c r="R36" s="5" t="s">
        <v>5</v>
      </c>
      <c r="T36" s="18" t="s">
        <v>6</v>
      </c>
    </row>
    <row r="37" spans="1:20" ht="12.75">
      <c r="A37" s="5" t="s">
        <v>3</v>
      </c>
      <c r="P37" s="6" t="s">
        <v>7</v>
      </c>
      <c r="Q37" s="7">
        <v>3770.64</v>
      </c>
      <c r="R37" s="7">
        <f>91.07+13.65</f>
        <v>104.72</v>
      </c>
      <c r="T37" s="12" t="e">
        <f>+Q37/Q$67*100</f>
        <v>#DIV/0!</v>
      </c>
    </row>
    <row r="38" spans="1:20" ht="12.75">
      <c r="A38" s="5" t="s">
        <v>7</v>
      </c>
      <c r="B38" s="19">
        <f>+Q37-'Biennio 2006-2007 arretrato'!B4</f>
        <v>243.38999999999987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6" t="s">
        <v>8</v>
      </c>
      <c r="Q38" s="7">
        <v>3193.99</v>
      </c>
      <c r="R38" s="7">
        <f>91.07+13.65</f>
        <v>104.72</v>
      </c>
      <c r="T38" s="12" t="e">
        <f aca="true" t="shared" si="7" ref="T38:T49">+Q38/Q$67*100</f>
        <v>#DIV/0!</v>
      </c>
    </row>
    <row r="39" spans="1:20" ht="12.75">
      <c r="A39" s="5" t="s">
        <v>8</v>
      </c>
      <c r="B39" s="19">
        <f>+Q38-'Biennio 2006-2007 arretrato'!B5</f>
        <v>209.05999999999995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6" t="s">
        <v>9</v>
      </c>
      <c r="Q39" s="7">
        <v>2851.2</v>
      </c>
      <c r="R39" s="7">
        <f aca="true" t="shared" si="8" ref="R39:R44">39.7+7.64</f>
        <v>47.34</v>
      </c>
      <c r="T39" s="12" t="e">
        <f t="shared" si="7"/>
        <v>#DIV/0!</v>
      </c>
    </row>
    <row r="40" spans="1:20" ht="12.75">
      <c r="A40" s="5" t="s">
        <v>9</v>
      </c>
      <c r="B40" s="19">
        <f>+Q39-'Biennio 2006-2007 arretrato'!B6</f>
        <v>186.29999999999973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6" t="s">
        <v>10</v>
      </c>
      <c r="Q40" s="7">
        <v>2682.22</v>
      </c>
      <c r="R40" s="7">
        <f t="shared" si="8"/>
        <v>47.34</v>
      </c>
      <c r="T40" s="12" t="e">
        <f t="shared" si="7"/>
        <v>#DIV/0!</v>
      </c>
    </row>
    <row r="41" spans="1:20" ht="12.75">
      <c r="A41" s="5" t="s">
        <v>10</v>
      </c>
      <c r="B41" s="19">
        <f>+Q40-'Biennio 2006-2007 arretrato'!B7</f>
        <v>176.57999999999993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6" t="s">
        <v>11</v>
      </c>
      <c r="Q41" s="7">
        <v>2352.24</v>
      </c>
      <c r="R41" s="7">
        <f t="shared" si="8"/>
        <v>47.34</v>
      </c>
      <c r="T41" s="12" t="e">
        <f t="shared" si="7"/>
        <v>#DIV/0!</v>
      </c>
    </row>
    <row r="42" spans="1:20" ht="12.75">
      <c r="A42" s="5" t="s">
        <v>11</v>
      </c>
      <c r="B42" s="19">
        <f>+Q41-'Biennio 2006-2007 arretrato'!B8</f>
        <v>156.76999999999998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6" t="s">
        <v>12</v>
      </c>
      <c r="Q42" s="7">
        <v>2188.06</v>
      </c>
      <c r="R42" s="7">
        <f t="shared" si="8"/>
        <v>47.34</v>
      </c>
      <c r="T42" s="12" t="e">
        <f t="shared" si="7"/>
        <v>#DIV/0!</v>
      </c>
    </row>
    <row r="43" spans="1:20" ht="12.75">
      <c r="A43" s="5" t="s">
        <v>12</v>
      </c>
      <c r="B43" s="19">
        <f>+Q42-'Biennio 2006-2007 arretrato'!B9</f>
        <v>147.29999999999995</v>
      </c>
      <c r="C43" s="13"/>
      <c r="D43" s="13"/>
      <c r="E43" s="13"/>
      <c r="F43" s="13"/>
      <c r="G43" s="13"/>
      <c r="H43" s="20" t="s">
        <v>38</v>
      </c>
      <c r="I43" s="13"/>
      <c r="J43" s="13"/>
      <c r="K43" s="13"/>
      <c r="L43" s="13"/>
      <c r="M43" s="13"/>
      <c r="N43" s="13"/>
      <c r="P43" s="6" t="s">
        <v>13</v>
      </c>
      <c r="Q43" s="7">
        <v>2064.72</v>
      </c>
      <c r="R43" s="7">
        <f t="shared" si="8"/>
        <v>47.34</v>
      </c>
      <c r="T43" s="12" t="e">
        <f t="shared" si="7"/>
        <v>#DIV/0!</v>
      </c>
    </row>
    <row r="44" spans="1:20" ht="12.75">
      <c r="A44" s="5" t="s">
        <v>13</v>
      </c>
      <c r="B44" s="19">
        <f>+Q43-'Biennio 2006-2007 arretrato'!B10</f>
        <v>138.4699999999998</v>
      </c>
      <c r="C44" s="13"/>
      <c r="D44" s="13"/>
      <c r="E44" s="13"/>
      <c r="F44" s="13"/>
      <c r="G44" s="13"/>
      <c r="H44" s="20" t="s">
        <v>26</v>
      </c>
      <c r="I44" s="13"/>
      <c r="J44" s="13"/>
      <c r="K44" s="13"/>
      <c r="L44" s="13"/>
      <c r="M44" s="13"/>
      <c r="N44" s="13"/>
      <c r="P44" s="6" t="s">
        <v>14</v>
      </c>
      <c r="Q44" s="7">
        <v>1957.4</v>
      </c>
      <c r="R44" s="7">
        <f t="shared" si="8"/>
        <v>47.34</v>
      </c>
      <c r="T44" s="12" t="e">
        <f t="shared" si="7"/>
        <v>#DIV/0!</v>
      </c>
    </row>
    <row r="45" spans="1:20" ht="12.75">
      <c r="A45" s="5" t="s">
        <v>14</v>
      </c>
      <c r="B45" s="19">
        <f>+Q44-'Biennio 2006-2007 arretrato'!B11</f>
        <v>137.32000000000016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P45" s="6" t="s">
        <v>15</v>
      </c>
      <c r="Q45" s="7">
        <v>1838.87</v>
      </c>
      <c r="R45" s="7">
        <f>33.99+6.54</f>
        <v>40.53</v>
      </c>
      <c r="T45" s="12" t="e">
        <f t="shared" si="7"/>
        <v>#DIV/0!</v>
      </c>
    </row>
    <row r="46" spans="1:20" ht="12.75">
      <c r="A46" s="5" t="s">
        <v>15</v>
      </c>
      <c r="B46" s="19">
        <f>+Q45-'Biennio 2006-2007 arretrato'!B12</f>
        <v>124.95999999999981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6" t="s">
        <v>16</v>
      </c>
      <c r="Q46" s="7">
        <v>1768.07</v>
      </c>
      <c r="R46" s="7">
        <f>27.78+5.34</f>
        <v>33.120000000000005</v>
      </c>
      <c r="T46" s="12" t="e">
        <f t="shared" si="7"/>
        <v>#DIV/0!</v>
      </c>
    </row>
    <row r="47" spans="1:20" ht="12.75">
      <c r="A47" s="5" t="s">
        <v>16</v>
      </c>
      <c r="B47" s="19">
        <f>+Q46-'Biennio 2006-2007 arretrato'!B13</f>
        <v>99.66999999999985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P47" s="6" t="s">
        <v>17</v>
      </c>
      <c r="Q47" s="7">
        <v>1720.35</v>
      </c>
      <c r="R47" s="7">
        <f>27.78+5.34</f>
        <v>33.120000000000005</v>
      </c>
      <c r="T47" s="12" t="e">
        <f t="shared" si="7"/>
        <v>#DIV/0!</v>
      </c>
    </row>
    <row r="48" spans="1:20" ht="12.75">
      <c r="A48" s="5" t="s">
        <v>17</v>
      </c>
      <c r="B48" s="19">
        <f>+Q47-'Biennio 2006-2007 arretrato'!B14</f>
        <v>97.43999999999983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P48" s="6" t="s">
        <v>18</v>
      </c>
      <c r="Q48" s="7">
        <v>1645.05</v>
      </c>
      <c r="R48" s="7">
        <f>20.22+3.89</f>
        <v>24.11</v>
      </c>
      <c r="T48" s="12" t="e">
        <f t="shared" si="7"/>
        <v>#DIV/0!</v>
      </c>
    </row>
    <row r="49" spans="1:20" ht="12.75">
      <c r="A49" s="5" t="s">
        <v>18</v>
      </c>
      <c r="B49" s="19">
        <f>+Q48-'Biennio 2006-2007 arretrato'!B15</f>
        <v>100.40999999999985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P49" s="6" t="s">
        <v>19</v>
      </c>
      <c r="Q49" s="7">
        <v>1601.8</v>
      </c>
      <c r="R49" s="7">
        <f>19.21+3.7</f>
        <v>22.91</v>
      </c>
      <c r="T49" s="12" t="e">
        <f t="shared" si="7"/>
        <v>#DIV/0!</v>
      </c>
    </row>
    <row r="50" spans="1:20" ht="12.75">
      <c r="A50" s="5" t="s">
        <v>19</v>
      </c>
      <c r="B50" s="19">
        <f>+Q49-'Biennio 2006-2007 arretrato'!B16</f>
        <v>85.06999999999994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T50" s="12"/>
    </row>
    <row r="51" ht="12.75">
      <c r="T51" s="12"/>
    </row>
    <row r="52" spans="17:20" ht="12.75">
      <c r="Q52" s="10"/>
      <c r="T52" s="12"/>
    </row>
    <row r="53" spans="1:20" ht="20.25">
      <c r="A53" s="35" t="s">
        <v>51</v>
      </c>
      <c r="P53" s="2"/>
      <c r="T53" s="12"/>
    </row>
    <row r="54" spans="1:20" ht="12.75">
      <c r="A54" s="46" t="s">
        <v>2</v>
      </c>
      <c r="B54" s="50">
        <v>0</v>
      </c>
      <c r="C54" s="50">
        <f aca="true" t="shared" si="9" ref="C54:N54">1+B54</f>
        <v>1</v>
      </c>
      <c r="D54" s="50">
        <f t="shared" si="9"/>
        <v>2</v>
      </c>
      <c r="E54" s="50">
        <f t="shared" si="9"/>
        <v>3</v>
      </c>
      <c r="F54" s="50">
        <f t="shared" si="9"/>
        <v>4</v>
      </c>
      <c r="G54" s="50">
        <f t="shared" si="9"/>
        <v>5</v>
      </c>
      <c r="H54" s="50">
        <f t="shared" si="9"/>
        <v>6</v>
      </c>
      <c r="I54" s="50">
        <f t="shared" si="9"/>
        <v>7</v>
      </c>
      <c r="J54" s="50">
        <f t="shared" si="9"/>
        <v>8</v>
      </c>
      <c r="K54" s="50">
        <f t="shared" si="9"/>
        <v>9</v>
      </c>
      <c r="L54" s="50">
        <f t="shared" si="9"/>
        <v>10</v>
      </c>
      <c r="M54" s="50">
        <f t="shared" si="9"/>
        <v>11</v>
      </c>
      <c r="N54" s="50">
        <f t="shared" si="9"/>
        <v>12</v>
      </c>
      <c r="P54" s="5"/>
      <c r="Q54" s="5"/>
      <c r="R54" s="5"/>
      <c r="T54" s="18"/>
    </row>
    <row r="55" spans="1:20" ht="12.75">
      <c r="A55" s="5" t="s">
        <v>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6"/>
      <c r="Q55" s="7"/>
      <c r="R55" s="7"/>
      <c r="T55" s="12"/>
    </row>
    <row r="56" spans="1:20" ht="12.75">
      <c r="A56" s="5" t="s">
        <v>7</v>
      </c>
      <c r="B56" s="9">
        <f>+B38/'Biennio 2006-2007 arretrato'!B4</f>
        <v>0.06900276419306822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6"/>
      <c r="Q56" s="7"/>
      <c r="R56" s="7"/>
      <c r="T56" s="12"/>
    </row>
    <row r="57" spans="1:20" ht="12.75">
      <c r="A57" s="5" t="s">
        <v>8</v>
      </c>
      <c r="B57" s="9">
        <f>+B39/'Biennio 2006-2007 arretrato'!B5</f>
        <v>0.07003849336500352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6"/>
      <c r="Q57" s="7"/>
      <c r="R57" s="7"/>
      <c r="T57" s="12"/>
    </row>
    <row r="58" spans="1:20" ht="12.75">
      <c r="A58" s="5" t="s">
        <v>9</v>
      </c>
      <c r="B58" s="9">
        <f>+B40/'Biennio 2006-2007 arretrato'!B6</f>
        <v>0.06990881458966555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P58" s="6"/>
      <c r="Q58" s="7"/>
      <c r="R58" s="7"/>
      <c r="T58" s="12"/>
    </row>
    <row r="59" spans="1:20" ht="12.75">
      <c r="A59" s="5" t="s">
        <v>10</v>
      </c>
      <c r="B59" s="9">
        <f>+B41/'Biennio 2006-2007 arretrato'!B7</f>
        <v>0.07047301288293607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6"/>
      <c r="Q59" s="7"/>
      <c r="R59" s="7"/>
      <c r="T59" s="12"/>
    </row>
    <row r="60" spans="1:20" ht="12.75">
      <c r="A60" s="5" t="s">
        <v>11</v>
      </c>
      <c r="B60" s="9">
        <f>+B42/'Biennio 2006-2007 arretrato'!B8</f>
        <v>0.07140612260700442</v>
      </c>
      <c r="C60" s="9"/>
      <c r="D60" s="9"/>
      <c r="E60" s="9"/>
      <c r="F60" s="9"/>
      <c r="G60" s="9"/>
      <c r="H60" s="9" t="str">
        <f>+H43</f>
        <v>scatti</v>
      </c>
      <c r="I60" s="9"/>
      <c r="J60" s="9"/>
      <c r="K60" s="9"/>
      <c r="L60" s="9"/>
      <c r="M60" s="9"/>
      <c r="N60" s="9"/>
      <c r="P60" s="6"/>
      <c r="Q60" s="7"/>
      <c r="R60" s="7"/>
      <c r="T60" s="12"/>
    </row>
    <row r="61" spans="1:20" ht="12.75">
      <c r="A61" s="5" t="s">
        <v>12</v>
      </c>
      <c r="B61" s="9">
        <f>+B43/'Biennio 2006-2007 arretrato'!B9</f>
        <v>0.07217899214018304</v>
      </c>
      <c r="C61" s="9"/>
      <c r="D61" s="9"/>
      <c r="E61" s="9"/>
      <c r="F61" s="9"/>
      <c r="G61" s="9"/>
      <c r="H61" s="9" t="s">
        <v>26</v>
      </c>
      <c r="I61" s="9"/>
      <c r="J61" s="9"/>
      <c r="K61" s="9"/>
      <c r="L61" s="9"/>
      <c r="M61" s="9"/>
      <c r="N61" s="9"/>
      <c r="P61" s="6"/>
      <c r="Q61" s="7"/>
      <c r="R61" s="7"/>
      <c r="T61" s="12"/>
    </row>
    <row r="62" spans="1:20" ht="12.75">
      <c r="A62" s="5" t="s">
        <v>13</v>
      </c>
      <c r="B62" s="9">
        <f>+B44/'Biennio 2006-2007 arretrato'!B10</f>
        <v>0.07188578844905895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P62" s="6"/>
      <c r="Q62" s="7"/>
      <c r="R62" s="7"/>
      <c r="T62" s="12"/>
    </row>
    <row r="63" spans="1:20" ht="12.75">
      <c r="A63" s="5" t="s">
        <v>14</v>
      </c>
      <c r="B63" s="9">
        <f>+B45/'Biennio 2006-2007 arretrato'!B11</f>
        <v>0.07544723308865553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P63" s="6"/>
      <c r="Q63" s="7"/>
      <c r="R63" s="7"/>
      <c r="T63" s="12"/>
    </row>
    <row r="64" spans="1:20" ht="12.75">
      <c r="A64" s="5" t="s">
        <v>15</v>
      </c>
      <c r="B64" s="9">
        <f>+B46/'Biennio 2006-2007 arretrato'!B12</f>
        <v>0.07290931262435006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6"/>
      <c r="Q64" s="7"/>
      <c r="R64" s="7"/>
      <c r="T64" s="12"/>
    </row>
    <row r="65" spans="1:20" ht="12.75">
      <c r="A65" s="5" t="s">
        <v>16</v>
      </c>
      <c r="B65" s="9">
        <f>+B47/'Biennio 2006-2007 arretrato'!B13</f>
        <v>0.05973987053464387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6"/>
      <c r="Q65" s="7"/>
      <c r="R65" s="7"/>
      <c r="T65" s="12"/>
    </row>
    <row r="66" spans="1:20" ht="12.75">
      <c r="A66" s="5" t="s">
        <v>17</v>
      </c>
      <c r="B66" s="9">
        <f>+B48/'Biennio 2006-2007 arretrato'!B14</f>
        <v>0.060040297983252194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P66" s="6"/>
      <c r="Q66" s="7"/>
      <c r="R66" s="7"/>
      <c r="T66" s="12"/>
    </row>
    <row r="67" spans="1:20" ht="12.75">
      <c r="A67" s="5" t="s">
        <v>18</v>
      </c>
      <c r="B67" s="9">
        <f>+B49/'Biennio 2006-2007 arretrato'!B15</f>
        <v>0.06500543816034794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P67" s="6"/>
      <c r="Q67" s="7"/>
      <c r="R67" s="7"/>
      <c r="T67" s="12"/>
    </row>
    <row r="68" spans="1:20" ht="12.75">
      <c r="A68" s="5" t="s">
        <v>19</v>
      </c>
      <c r="B68" s="9">
        <f>+B50/'Biennio 2006-2007 arretrato'!B16</f>
        <v>0.0560877677635439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T68" s="12"/>
    </row>
  </sheetData>
  <printOptions gridLines="1"/>
  <pageMargins left="0.75" right="0.75" top="1" bottom="1" header="0.13" footer="0.5"/>
  <pageSetup orientation="landscape" paperSize="9" r:id="rId2"/>
  <headerFooter alignWithMargins="0">
    <oddHeader>&amp;C&amp;14Settore Riscossione
Tabelle Economiche
Nuovo Contratto di Settore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9.00390625" style="0" customWidth="1"/>
    <col min="3" max="4" width="8.421875" style="0" customWidth="1"/>
    <col min="5" max="5" width="9.00390625" style="0" customWidth="1"/>
    <col min="6" max="7" width="10.00390625" style="0" customWidth="1"/>
    <col min="8" max="8" width="8.28125" style="0" customWidth="1"/>
    <col min="9" max="9" width="7.57421875" style="0" bestFit="1" customWidth="1"/>
    <col min="10" max="10" width="9.421875" style="0" customWidth="1"/>
    <col min="11" max="11" width="9.00390625" style="0" customWidth="1"/>
    <col min="12" max="12" width="9.28125" style="0" customWidth="1"/>
    <col min="13" max="13" width="8.8515625" style="0" customWidth="1"/>
    <col min="14" max="14" width="10.00390625" style="0" customWidth="1"/>
    <col min="15" max="15" width="11.140625" style="0" customWidth="1"/>
    <col min="16" max="16" width="0" style="0" hidden="1" customWidth="1"/>
    <col min="17" max="17" width="11.7109375" style="0" hidden="1" customWidth="1"/>
    <col min="18" max="18" width="10.00390625" style="0" hidden="1" customWidth="1"/>
    <col min="19" max="19" width="0" style="0" hidden="1" customWidth="1"/>
    <col min="20" max="20" width="13.57421875" style="12" hidden="1" customWidth="1"/>
    <col min="21" max="21" width="10.8515625" style="0" hidden="1" customWidth="1"/>
  </cols>
  <sheetData>
    <row r="1" spans="1:20" ht="20.2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 t="str">
        <f>+A1</f>
        <v>Tabelle al 1.7.2009 (+0,75%)</v>
      </c>
      <c r="R1" s="3"/>
      <c r="S1" s="2"/>
      <c r="T1" s="17"/>
    </row>
    <row r="2" spans="1:20" s="32" customFormat="1" ht="12.75">
      <c r="A2" s="46" t="s">
        <v>2</v>
      </c>
      <c r="B2" s="46">
        <v>0</v>
      </c>
      <c r="C2" s="46">
        <f aca="true" t="shared" si="0" ref="C2:N2">1+B2</f>
        <v>1</v>
      </c>
      <c r="D2" s="46">
        <f t="shared" si="0"/>
        <v>2</v>
      </c>
      <c r="E2" s="46">
        <f t="shared" si="0"/>
        <v>3</v>
      </c>
      <c r="F2" s="46">
        <f t="shared" si="0"/>
        <v>4</v>
      </c>
      <c r="G2" s="46">
        <f t="shared" si="0"/>
        <v>5</v>
      </c>
      <c r="H2" s="46">
        <f t="shared" si="0"/>
        <v>6</v>
      </c>
      <c r="I2" s="46">
        <f t="shared" si="0"/>
        <v>7</v>
      </c>
      <c r="J2" s="46">
        <f t="shared" si="0"/>
        <v>8</v>
      </c>
      <c r="K2" s="46">
        <f t="shared" si="0"/>
        <v>9</v>
      </c>
      <c r="L2" s="46">
        <f t="shared" si="0"/>
        <v>10</v>
      </c>
      <c r="M2" s="46">
        <f t="shared" si="0"/>
        <v>11</v>
      </c>
      <c r="N2" s="46">
        <f t="shared" si="0"/>
        <v>12</v>
      </c>
      <c r="P2" s="33" t="s">
        <v>3</v>
      </c>
      <c r="Q2" s="33" t="s">
        <v>4</v>
      </c>
      <c r="R2" s="51" t="s">
        <v>5</v>
      </c>
      <c r="T2" s="48" t="s">
        <v>6</v>
      </c>
    </row>
    <row r="3" spans="1:20" ht="12.75">
      <c r="A3" s="5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6" t="s">
        <v>7</v>
      </c>
      <c r="Q3" s="7">
        <v>3798.91</v>
      </c>
      <c r="R3" s="7">
        <f>91.75+13.76</f>
        <v>105.51</v>
      </c>
      <c r="T3" s="12">
        <f>+Q3/Q$15*100</f>
        <v>235.40007807610564</v>
      </c>
    </row>
    <row r="4" spans="1:20" ht="12.75">
      <c r="A4" s="5" t="s">
        <v>7</v>
      </c>
      <c r="B4" s="12">
        <f aca="true" t="shared" si="1" ref="B4:B16">+$Q3+$R3*B$38</f>
        <v>3798.91</v>
      </c>
      <c r="C4" s="12">
        <f aca="true" t="shared" si="2" ref="C4:C16">+$Q3+$R3*C$38</f>
        <v>3904.42</v>
      </c>
      <c r="D4" s="12">
        <f aca="true" t="shared" si="3" ref="D4:D16">+$Q3+$R3*D$38</f>
        <v>4009.93</v>
      </c>
      <c r="E4" s="12">
        <f aca="true" t="shared" si="4" ref="E4:E16">+$Q3+$R3*E$38</f>
        <v>4115.44</v>
      </c>
      <c r="F4" s="12">
        <f aca="true" t="shared" si="5" ref="F4:F16">+$Q3+$R3*F$38</f>
        <v>4220.95</v>
      </c>
      <c r="G4" s="12">
        <f aca="true" t="shared" si="6" ref="G4:G16">+$Q3+$R3*G$38</f>
        <v>4326.46</v>
      </c>
      <c r="H4" s="12">
        <f aca="true" t="shared" si="7" ref="H4:H16">+$Q3+$R3*H$38</f>
        <v>4431.97</v>
      </c>
      <c r="I4" s="12">
        <f aca="true" t="shared" si="8" ref="I4:I16">+$Q3+$R3*I$38</f>
        <v>4537.48</v>
      </c>
      <c r="J4" s="12">
        <f aca="true" t="shared" si="9" ref="J4:J16">+$Q3+$R3*J$38</f>
        <v>4642.99</v>
      </c>
      <c r="K4" s="12">
        <f aca="true" t="shared" si="10" ref="K4:K16">+$Q3+$R3*K$38</f>
        <v>4748.5</v>
      </c>
      <c r="L4" s="12"/>
      <c r="M4" s="12"/>
      <c r="N4" s="12"/>
      <c r="P4" s="6" t="s">
        <v>8</v>
      </c>
      <c r="Q4" s="7">
        <v>3217.93</v>
      </c>
      <c r="R4" s="7">
        <f>91.75+13.76</f>
        <v>105.51</v>
      </c>
      <c r="T4" s="12">
        <f aca="true" t="shared" si="11" ref="T4:T15">+Q4/Q$15*100</f>
        <v>199.39955756873488</v>
      </c>
    </row>
    <row r="5" spans="1:20" ht="12.75">
      <c r="A5" s="5" t="s">
        <v>8</v>
      </c>
      <c r="B5" s="12">
        <f t="shared" si="1"/>
        <v>3217.93</v>
      </c>
      <c r="C5" s="12">
        <f t="shared" si="2"/>
        <v>3323.44</v>
      </c>
      <c r="D5" s="12">
        <f t="shared" si="3"/>
        <v>3428.95</v>
      </c>
      <c r="E5" s="12">
        <f t="shared" si="4"/>
        <v>3534.46</v>
      </c>
      <c r="F5" s="12">
        <f t="shared" si="5"/>
        <v>3639.97</v>
      </c>
      <c r="G5" s="12">
        <f t="shared" si="6"/>
        <v>3745.48</v>
      </c>
      <c r="H5" s="12">
        <f t="shared" si="7"/>
        <v>3850.99</v>
      </c>
      <c r="I5" s="12">
        <f t="shared" si="8"/>
        <v>3956.5</v>
      </c>
      <c r="J5" s="12">
        <f t="shared" si="9"/>
        <v>4062.0099999999998</v>
      </c>
      <c r="K5" s="12">
        <f t="shared" si="10"/>
        <v>4167.5199999999995</v>
      </c>
      <c r="L5" s="12"/>
      <c r="M5" s="12"/>
      <c r="N5" s="12"/>
      <c r="P5" s="6" t="s">
        <v>9</v>
      </c>
      <c r="Q5" s="7">
        <v>2872.58</v>
      </c>
      <c r="R5" s="7">
        <v>47.69</v>
      </c>
      <c r="T5" s="12">
        <f t="shared" si="11"/>
        <v>177.99988846270628</v>
      </c>
    </row>
    <row r="6" spans="1:20" ht="12.75">
      <c r="A6" s="5" t="s">
        <v>9</v>
      </c>
      <c r="B6" s="12">
        <f t="shared" si="1"/>
        <v>2872.58</v>
      </c>
      <c r="C6" s="12">
        <f t="shared" si="2"/>
        <v>2920.27</v>
      </c>
      <c r="D6" s="12">
        <f t="shared" si="3"/>
        <v>2967.96</v>
      </c>
      <c r="E6" s="12">
        <f t="shared" si="4"/>
        <v>3015.65</v>
      </c>
      <c r="F6" s="12">
        <f t="shared" si="5"/>
        <v>3063.34</v>
      </c>
      <c r="G6" s="12">
        <f t="shared" si="6"/>
        <v>3111.0299999999997</v>
      </c>
      <c r="H6" s="12">
        <f t="shared" si="7"/>
        <v>3158.72</v>
      </c>
      <c r="I6" s="12">
        <f t="shared" si="8"/>
        <v>3206.41</v>
      </c>
      <c r="J6" s="12">
        <f t="shared" si="9"/>
        <v>3254.1</v>
      </c>
      <c r="K6" s="12">
        <f t="shared" si="10"/>
        <v>3301.79</v>
      </c>
      <c r="L6" s="12">
        <f aca="true" t="shared" si="12" ref="L6:L16">+$Q5+$R5*L$38</f>
        <v>3349.48</v>
      </c>
      <c r="M6" s="12">
        <f aca="true" t="shared" si="13" ref="M6:M16">+$Q5+$R5*M$38</f>
        <v>3397.17</v>
      </c>
      <c r="N6" s="12">
        <f aca="true" t="shared" si="14" ref="N6:N16">+$Q5+$R5*N$38</f>
        <v>3444.8599999999997</v>
      </c>
      <c r="P6" s="6" t="s">
        <v>10</v>
      </c>
      <c r="Q6" s="7">
        <v>2702.34</v>
      </c>
      <c r="R6" s="7">
        <v>47.69</v>
      </c>
      <c r="T6" s="12">
        <f t="shared" si="11"/>
        <v>167.45093908204808</v>
      </c>
    </row>
    <row r="7" spans="1:20" ht="12.75">
      <c r="A7" s="5" t="s">
        <v>10</v>
      </c>
      <c r="B7" s="12">
        <f t="shared" si="1"/>
        <v>2702.34</v>
      </c>
      <c r="C7" s="12">
        <f t="shared" si="2"/>
        <v>2750.03</v>
      </c>
      <c r="D7" s="12">
        <f t="shared" si="3"/>
        <v>2797.7200000000003</v>
      </c>
      <c r="E7" s="12">
        <f t="shared" si="4"/>
        <v>2845.4100000000003</v>
      </c>
      <c r="F7" s="12">
        <f t="shared" si="5"/>
        <v>2893.1000000000004</v>
      </c>
      <c r="G7" s="12">
        <f t="shared" si="6"/>
        <v>2940.79</v>
      </c>
      <c r="H7" s="12">
        <f t="shared" si="7"/>
        <v>2988.48</v>
      </c>
      <c r="I7" s="12">
        <f t="shared" si="8"/>
        <v>3036.17</v>
      </c>
      <c r="J7" s="12">
        <f t="shared" si="9"/>
        <v>3083.86</v>
      </c>
      <c r="K7" s="12">
        <f t="shared" si="10"/>
        <v>3131.55</v>
      </c>
      <c r="L7" s="12">
        <f t="shared" si="12"/>
        <v>3179.2400000000002</v>
      </c>
      <c r="M7" s="12">
        <f t="shared" si="13"/>
        <v>3226.9300000000003</v>
      </c>
      <c r="N7" s="12">
        <f t="shared" si="14"/>
        <v>3274.62</v>
      </c>
      <c r="P7" s="6" t="s">
        <v>11</v>
      </c>
      <c r="Q7" s="7">
        <v>2369.89</v>
      </c>
      <c r="R7" s="7">
        <v>47.69</v>
      </c>
      <c r="T7" s="12">
        <f t="shared" si="11"/>
        <v>146.8506205811093</v>
      </c>
    </row>
    <row r="8" spans="1:20" ht="12.75">
      <c r="A8" s="5" t="s">
        <v>11</v>
      </c>
      <c r="B8" s="12">
        <f t="shared" si="1"/>
        <v>2369.89</v>
      </c>
      <c r="C8" s="12">
        <f t="shared" si="2"/>
        <v>2417.58</v>
      </c>
      <c r="D8" s="12">
        <f t="shared" si="3"/>
        <v>2465.27</v>
      </c>
      <c r="E8" s="12">
        <f t="shared" si="4"/>
        <v>2512.96</v>
      </c>
      <c r="F8" s="12">
        <f t="shared" si="5"/>
        <v>2560.6499999999996</v>
      </c>
      <c r="G8" s="12">
        <f t="shared" si="6"/>
        <v>2608.3399999999997</v>
      </c>
      <c r="H8" s="12">
        <f t="shared" si="7"/>
        <v>2656.0299999999997</v>
      </c>
      <c r="I8" s="12">
        <f t="shared" si="8"/>
        <v>2703.72</v>
      </c>
      <c r="J8" s="12">
        <f t="shared" si="9"/>
        <v>2751.41</v>
      </c>
      <c r="K8" s="12">
        <f t="shared" si="10"/>
        <v>2799.1</v>
      </c>
      <c r="L8" s="12">
        <f t="shared" si="12"/>
        <v>2846.79</v>
      </c>
      <c r="M8" s="12">
        <f t="shared" si="13"/>
        <v>2894.4799999999996</v>
      </c>
      <c r="N8" s="12">
        <f t="shared" si="14"/>
        <v>2942.17</v>
      </c>
      <c r="P8" s="6" t="s">
        <v>12</v>
      </c>
      <c r="Q8" s="7">
        <v>2204.47</v>
      </c>
      <c r="R8" s="7">
        <v>47.69</v>
      </c>
      <c r="T8" s="12">
        <f t="shared" si="11"/>
        <v>136.60034328700402</v>
      </c>
    </row>
    <row r="9" spans="1:20" ht="12.75">
      <c r="A9" s="5" t="s">
        <v>12</v>
      </c>
      <c r="B9" s="12">
        <f t="shared" si="1"/>
        <v>2204.47</v>
      </c>
      <c r="C9" s="12">
        <f t="shared" si="2"/>
        <v>2252.16</v>
      </c>
      <c r="D9" s="12">
        <f t="shared" si="3"/>
        <v>2299.85</v>
      </c>
      <c r="E9" s="12">
        <f t="shared" si="4"/>
        <v>2347.54</v>
      </c>
      <c r="F9" s="12">
        <f t="shared" si="5"/>
        <v>2395.2299999999996</v>
      </c>
      <c r="G9" s="12">
        <f t="shared" si="6"/>
        <v>2442.9199999999996</v>
      </c>
      <c r="H9" s="12">
        <f t="shared" si="7"/>
        <v>2490.6099999999997</v>
      </c>
      <c r="I9" s="12">
        <f t="shared" si="8"/>
        <v>2538.2999999999997</v>
      </c>
      <c r="J9" s="12">
        <f t="shared" si="9"/>
        <v>2585.99</v>
      </c>
      <c r="K9" s="12">
        <f t="shared" si="10"/>
        <v>2633.68</v>
      </c>
      <c r="L9" s="12">
        <f t="shared" si="12"/>
        <v>2681.37</v>
      </c>
      <c r="M9" s="12">
        <f t="shared" si="13"/>
        <v>2729.0599999999995</v>
      </c>
      <c r="N9" s="12">
        <f t="shared" si="14"/>
        <v>2776.75</v>
      </c>
      <c r="P9" s="6" t="s">
        <v>13</v>
      </c>
      <c r="Q9" s="7">
        <v>2080.21</v>
      </c>
      <c r="R9" s="7">
        <v>47.69</v>
      </c>
      <c r="T9" s="12">
        <f t="shared" si="11"/>
        <v>128.90055210960398</v>
      </c>
    </row>
    <row r="10" spans="1:20" ht="12.75">
      <c r="A10" s="5" t="s">
        <v>13</v>
      </c>
      <c r="B10" s="12">
        <f t="shared" si="1"/>
        <v>2080.21</v>
      </c>
      <c r="C10" s="12">
        <f t="shared" si="2"/>
        <v>2127.9</v>
      </c>
      <c r="D10" s="12">
        <f t="shared" si="3"/>
        <v>2175.59</v>
      </c>
      <c r="E10" s="12">
        <f t="shared" si="4"/>
        <v>2223.28</v>
      </c>
      <c r="F10" s="12">
        <f t="shared" si="5"/>
        <v>2270.9700000000003</v>
      </c>
      <c r="G10" s="12">
        <f t="shared" si="6"/>
        <v>2318.66</v>
      </c>
      <c r="H10" s="12">
        <f t="shared" si="7"/>
        <v>2366.35</v>
      </c>
      <c r="I10" s="12">
        <f t="shared" si="8"/>
        <v>2414.04</v>
      </c>
      <c r="J10" s="12">
        <f t="shared" si="9"/>
        <v>2461.73</v>
      </c>
      <c r="K10" s="12">
        <f t="shared" si="10"/>
        <v>2509.42</v>
      </c>
      <c r="L10" s="12">
        <f t="shared" si="12"/>
        <v>2557.11</v>
      </c>
      <c r="M10" s="12">
        <f t="shared" si="13"/>
        <v>2604.8</v>
      </c>
      <c r="N10" s="12">
        <f t="shared" si="14"/>
        <v>2652.49</v>
      </c>
      <c r="P10" s="6" t="s">
        <v>14</v>
      </c>
      <c r="Q10" s="7">
        <v>1972.08</v>
      </c>
      <c r="R10" s="7">
        <v>47.69</v>
      </c>
      <c r="T10" s="12">
        <f t="shared" si="11"/>
        <v>122.20025901438211</v>
      </c>
    </row>
    <row r="11" spans="1:20" ht="12.75">
      <c r="A11" s="5" t="s">
        <v>14</v>
      </c>
      <c r="B11" s="12">
        <f t="shared" si="1"/>
        <v>1972.08</v>
      </c>
      <c r="C11" s="12">
        <f t="shared" si="2"/>
        <v>2019.77</v>
      </c>
      <c r="D11" s="12">
        <f t="shared" si="3"/>
        <v>2067.46</v>
      </c>
      <c r="E11" s="12">
        <f t="shared" si="4"/>
        <v>2115.15</v>
      </c>
      <c r="F11" s="12">
        <f t="shared" si="5"/>
        <v>2162.84</v>
      </c>
      <c r="G11" s="12">
        <f t="shared" si="6"/>
        <v>2210.5299999999997</v>
      </c>
      <c r="H11" s="12">
        <f t="shared" si="7"/>
        <v>2258.22</v>
      </c>
      <c r="I11" s="12">
        <f t="shared" si="8"/>
        <v>2305.91</v>
      </c>
      <c r="J11" s="12">
        <f t="shared" si="9"/>
        <v>2353.6</v>
      </c>
      <c r="K11" s="12">
        <f t="shared" si="10"/>
        <v>2401.29</v>
      </c>
      <c r="L11" s="12">
        <f t="shared" si="12"/>
        <v>2448.98</v>
      </c>
      <c r="M11" s="12">
        <f t="shared" si="13"/>
        <v>2496.67</v>
      </c>
      <c r="N11" s="12">
        <f t="shared" si="14"/>
        <v>2544.3599999999997</v>
      </c>
      <c r="P11" s="6" t="s">
        <v>15</v>
      </c>
      <c r="Q11" s="7">
        <v>1852.66</v>
      </c>
      <c r="R11" s="7">
        <f>34.25+6.58</f>
        <v>40.83</v>
      </c>
      <c r="T11" s="12">
        <f t="shared" si="11"/>
        <v>114.80037922679871</v>
      </c>
    </row>
    <row r="12" spans="1:20" ht="12.75">
      <c r="A12" s="5" t="s">
        <v>15</v>
      </c>
      <c r="B12" s="12">
        <f t="shared" si="1"/>
        <v>1852.66</v>
      </c>
      <c r="C12" s="12">
        <f t="shared" si="2"/>
        <v>1893.49</v>
      </c>
      <c r="D12" s="12">
        <f t="shared" si="3"/>
        <v>1934.3200000000002</v>
      </c>
      <c r="E12" s="12">
        <f t="shared" si="4"/>
        <v>1975.15</v>
      </c>
      <c r="F12" s="12">
        <f t="shared" si="5"/>
        <v>2015.98</v>
      </c>
      <c r="G12" s="12">
        <f t="shared" si="6"/>
        <v>2056.81</v>
      </c>
      <c r="H12" s="12">
        <f t="shared" si="7"/>
        <v>2097.64</v>
      </c>
      <c r="I12" s="12">
        <f t="shared" si="8"/>
        <v>2138.4700000000003</v>
      </c>
      <c r="J12" s="12">
        <f t="shared" si="9"/>
        <v>2179.3</v>
      </c>
      <c r="K12" s="12">
        <f t="shared" si="10"/>
        <v>2220.13</v>
      </c>
      <c r="L12" s="12">
        <f t="shared" si="12"/>
        <v>2260.96</v>
      </c>
      <c r="M12" s="12">
        <f t="shared" si="13"/>
        <v>2301.79</v>
      </c>
      <c r="N12" s="12">
        <f t="shared" si="14"/>
        <v>2342.62</v>
      </c>
      <c r="P12" s="6" t="s">
        <v>16</v>
      </c>
      <c r="Q12" s="7">
        <v>1781.33</v>
      </c>
      <c r="R12" s="7">
        <f>27.99+5.38</f>
        <v>33.37</v>
      </c>
      <c r="T12" s="12">
        <f t="shared" si="11"/>
        <v>110.38040413679428</v>
      </c>
    </row>
    <row r="13" spans="1:20" ht="12.75">
      <c r="A13" s="5" t="s">
        <v>16</v>
      </c>
      <c r="B13" s="12">
        <f t="shared" si="1"/>
        <v>1781.33</v>
      </c>
      <c r="C13" s="12">
        <f t="shared" si="2"/>
        <v>1814.6999999999998</v>
      </c>
      <c r="D13" s="12">
        <f t="shared" si="3"/>
        <v>1848.07</v>
      </c>
      <c r="E13" s="12">
        <f t="shared" si="4"/>
        <v>1881.4399999999998</v>
      </c>
      <c r="F13" s="12">
        <f t="shared" si="5"/>
        <v>1914.81</v>
      </c>
      <c r="G13" s="12">
        <f t="shared" si="6"/>
        <v>1948.1799999999998</v>
      </c>
      <c r="H13" s="12">
        <f t="shared" si="7"/>
        <v>1981.55</v>
      </c>
      <c r="I13" s="12">
        <f t="shared" si="8"/>
        <v>2014.9199999999998</v>
      </c>
      <c r="J13" s="12">
        <f t="shared" si="9"/>
        <v>2048.29</v>
      </c>
      <c r="K13" s="12">
        <f t="shared" si="10"/>
        <v>2081.66</v>
      </c>
      <c r="L13" s="12">
        <f t="shared" si="12"/>
        <v>2115.0299999999997</v>
      </c>
      <c r="M13" s="12">
        <f t="shared" si="13"/>
        <v>2148.4</v>
      </c>
      <c r="N13" s="12">
        <f t="shared" si="14"/>
        <v>2181.77</v>
      </c>
      <c r="P13" s="6" t="s">
        <v>17</v>
      </c>
      <c r="Q13" s="7">
        <v>1733.23</v>
      </c>
      <c r="R13" s="7">
        <f>+R12</f>
        <v>33.37</v>
      </c>
      <c r="T13" s="12">
        <f t="shared" si="11"/>
        <v>107.39987978758343</v>
      </c>
    </row>
    <row r="14" spans="1:20" ht="12.75">
      <c r="A14" s="5" t="s">
        <v>17</v>
      </c>
      <c r="B14" s="12">
        <f t="shared" si="1"/>
        <v>1733.23</v>
      </c>
      <c r="C14" s="12">
        <f t="shared" si="2"/>
        <v>1766.6</v>
      </c>
      <c r="D14" s="12">
        <f t="shared" si="3"/>
        <v>1799.97</v>
      </c>
      <c r="E14" s="12">
        <f t="shared" si="4"/>
        <v>1833.34</v>
      </c>
      <c r="F14" s="12">
        <f t="shared" si="5"/>
        <v>1866.71</v>
      </c>
      <c r="G14" s="12">
        <f t="shared" si="6"/>
        <v>1900.08</v>
      </c>
      <c r="H14" s="12">
        <f t="shared" si="7"/>
        <v>1933.45</v>
      </c>
      <c r="I14" s="12">
        <f t="shared" si="8"/>
        <v>1966.82</v>
      </c>
      <c r="J14" s="12">
        <f t="shared" si="9"/>
        <v>2000.19</v>
      </c>
      <c r="K14" s="12">
        <f t="shared" si="10"/>
        <v>2033.56</v>
      </c>
      <c r="L14" s="12">
        <f t="shared" si="12"/>
        <v>2066.93</v>
      </c>
      <c r="M14" s="12">
        <f t="shared" si="13"/>
        <v>2100.3</v>
      </c>
      <c r="N14" s="12">
        <f t="shared" si="14"/>
        <v>2133.67</v>
      </c>
      <c r="P14" s="6" t="s">
        <v>18</v>
      </c>
      <c r="Q14" s="7">
        <v>1657.39</v>
      </c>
      <c r="R14" s="7">
        <f>20.37+3.92</f>
        <v>24.29</v>
      </c>
      <c r="T14" s="12">
        <f t="shared" si="11"/>
        <v>102.70044181161353</v>
      </c>
    </row>
    <row r="15" spans="1:20" ht="12.75">
      <c r="A15" s="5" t="s">
        <v>18</v>
      </c>
      <c r="B15" s="12">
        <f t="shared" si="1"/>
        <v>1657.39</v>
      </c>
      <c r="C15" s="12">
        <f t="shared" si="2"/>
        <v>1681.68</v>
      </c>
      <c r="D15" s="12">
        <f t="shared" si="3"/>
        <v>1705.97</v>
      </c>
      <c r="E15" s="12">
        <f t="shared" si="4"/>
        <v>1730.2600000000002</v>
      </c>
      <c r="F15" s="12">
        <f t="shared" si="5"/>
        <v>1754.5500000000002</v>
      </c>
      <c r="G15" s="12">
        <f t="shared" si="6"/>
        <v>1778.8400000000001</v>
      </c>
      <c r="H15" s="12">
        <f t="shared" si="7"/>
        <v>1803.13</v>
      </c>
      <c r="I15" s="12">
        <f t="shared" si="8"/>
        <v>1827.42</v>
      </c>
      <c r="J15" s="12">
        <f t="shared" si="9"/>
        <v>1851.71</v>
      </c>
      <c r="K15" s="12">
        <f t="shared" si="10"/>
        <v>1876</v>
      </c>
      <c r="L15" s="12">
        <f t="shared" si="12"/>
        <v>1900.29</v>
      </c>
      <c r="M15" s="12">
        <f t="shared" si="13"/>
        <v>1924.5800000000002</v>
      </c>
      <c r="N15" s="12">
        <f t="shared" si="14"/>
        <v>1948.8700000000001</v>
      </c>
      <c r="P15" s="6" t="s">
        <v>19</v>
      </c>
      <c r="Q15" s="7">
        <v>1613.81</v>
      </c>
      <c r="R15" s="7">
        <f>19.36+3.72</f>
        <v>23.08</v>
      </c>
      <c r="T15" s="12">
        <f t="shared" si="11"/>
        <v>100</v>
      </c>
    </row>
    <row r="16" spans="1:20" ht="12.75">
      <c r="A16" s="5" t="s">
        <v>19</v>
      </c>
      <c r="B16" s="12">
        <f t="shared" si="1"/>
        <v>1613.81</v>
      </c>
      <c r="C16" s="12">
        <f t="shared" si="2"/>
        <v>1636.8899999999999</v>
      </c>
      <c r="D16" s="12">
        <f t="shared" si="3"/>
        <v>1659.97</v>
      </c>
      <c r="E16" s="12">
        <f t="shared" si="4"/>
        <v>1683.05</v>
      </c>
      <c r="F16" s="12">
        <f t="shared" si="5"/>
        <v>1706.1299999999999</v>
      </c>
      <c r="G16" s="12">
        <f t="shared" si="6"/>
        <v>1729.21</v>
      </c>
      <c r="H16" s="12">
        <f t="shared" si="7"/>
        <v>1752.29</v>
      </c>
      <c r="I16" s="12">
        <f t="shared" si="8"/>
        <v>1775.37</v>
      </c>
      <c r="J16" s="12">
        <f t="shared" si="9"/>
        <v>1798.4499999999998</v>
      </c>
      <c r="K16" s="12">
        <f t="shared" si="10"/>
        <v>1821.53</v>
      </c>
      <c r="L16" s="12">
        <f t="shared" si="12"/>
        <v>1844.61</v>
      </c>
      <c r="M16" s="12">
        <f t="shared" si="13"/>
        <v>1867.69</v>
      </c>
      <c r="N16" s="12">
        <f t="shared" si="14"/>
        <v>1890.77</v>
      </c>
      <c r="T16"/>
    </row>
    <row r="17" spans="1:20" ht="12.75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T17"/>
    </row>
    <row r="18" spans="1:20" ht="12.75">
      <c r="A18" s="4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T18"/>
    </row>
    <row r="19" ht="12.75">
      <c r="T19"/>
    </row>
    <row r="20" spans="1:20" ht="20.25">
      <c r="A20" s="1" t="s">
        <v>41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3"/>
      <c r="Q20" s="3" t="str">
        <f>+A20</f>
        <v>Tabelle al 1.10.2009 (+1,58%)</v>
      </c>
      <c r="R20" s="3"/>
      <c r="S20" s="2"/>
      <c r="T20" s="17"/>
    </row>
    <row r="21" spans="1:20" ht="12.75">
      <c r="A21" s="46" t="s">
        <v>2</v>
      </c>
      <c r="B21" s="46">
        <v>0</v>
      </c>
      <c r="C21" s="46">
        <f aca="true" t="shared" si="15" ref="C21:N21">1+B21</f>
        <v>1</v>
      </c>
      <c r="D21" s="46">
        <f t="shared" si="15"/>
        <v>2</v>
      </c>
      <c r="E21" s="46">
        <f t="shared" si="15"/>
        <v>3</v>
      </c>
      <c r="F21" s="46">
        <f t="shared" si="15"/>
        <v>4</v>
      </c>
      <c r="G21" s="46">
        <f t="shared" si="15"/>
        <v>5</v>
      </c>
      <c r="H21" s="46">
        <f t="shared" si="15"/>
        <v>6</v>
      </c>
      <c r="I21" s="46">
        <f t="shared" si="15"/>
        <v>7</v>
      </c>
      <c r="J21" s="46">
        <f t="shared" si="15"/>
        <v>8</v>
      </c>
      <c r="K21" s="46">
        <f t="shared" si="15"/>
        <v>9</v>
      </c>
      <c r="L21" s="46">
        <f t="shared" si="15"/>
        <v>10</v>
      </c>
      <c r="M21" s="46">
        <f t="shared" si="15"/>
        <v>11</v>
      </c>
      <c r="N21" s="46">
        <f t="shared" si="15"/>
        <v>12</v>
      </c>
      <c r="P21" s="5" t="s">
        <v>3</v>
      </c>
      <c r="Q21" s="5" t="s">
        <v>4</v>
      </c>
      <c r="R21" s="5" t="s">
        <v>5</v>
      </c>
      <c r="T21" s="18" t="s">
        <v>6</v>
      </c>
    </row>
    <row r="22" spans="1:20" ht="12.75">
      <c r="A22" s="5" t="s">
        <v>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P22" s="6" t="s">
        <v>7</v>
      </c>
      <c r="Q22" s="7">
        <v>3858.93</v>
      </c>
      <c r="R22" s="7">
        <f>93.2+13.98</f>
        <v>107.18</v>
      </c>
      <c r="T22" s="12">
        <f>+Q22/Q$34*100</f>
        <v>235.39964985268193</v>
      </c>
    </row>
    <row r="23" spans="1:20" ht="12.75">
      <c r="A23" s="5" t="s">
        <v>7</v>
      </c>
      <c r="B23" s="12">
        <f aca="true" t="shared" si="16" ref="B23:B35">+$Q22+$R22*B$38</f>
        <v>3858.93</v>
      </c>
      <c r="C23" s="12">
        <f aca="true" t="shared" si="17" ref="C23:C35">+$Q22+$R22*C$38</f>
        <v>3966.1099999999997</v>
      </c>
      <c r="D23" s="12">
        <f aca="true" t="shared" si="18" ref="D23:D35">+$Q22+$R22*D$38</f>
        <v>4073.29</v>
      </c>
      <c r="E23" s="12">
        <f aca="true" t="shared" si="19" ref="E23:E35">+$Q22+$R22*E$38</f>
        <v>4180.47</v>
      </c>
      <c r="F23" s="12">
        <f aca="true" t="shared" si="20" ref="F23:F35">+$Q22+$R22*F$38</f>
        <v>4287.65</v>
      </c>
      <c r="G23" s="12">
        <f aca="true" t="shared" si="21" ref="G23:G35">+$Q22+$R22*G$38</f>
        <v>4394.83</v>
      </c>
      <c r="H23" s="12">
        <f aca="true" t="shared" si="22" ref="H23:H35">+$Q22+$R22*H$38</f>
        <v>4502.01</v>
      </c>
      <c r="I23" s="12">
        <f aca="true" t="shared" si="23" ref="I23:I35">+$Q22+$R22*I$38</f>
        <v>4609.19</v>
      </c>
      <c r="J23" s="12">
        <f aca="true" t="shared" si="24" ref="J23:J35">+$Q22+$R22*J$38</f>
        <v>4716.37</v>
      </c>
      <c r="K23" s="12">
        <f aca="true" t="shared" si="25" ref="K23:K35">+$Q22+$R22*K$38</f>
        <v>4823.55</v>
      </c>
      <c r="L23" s="12"/>
      <c r="M23" s="12"/>
      <c r="N23" s="12"/>
      <c r="P23" s="6" t="s">
        <v>8</v>
      </c>
      <c r="Q23" s="7">
        <v>3268.77</v>
      </c>
      <c r="R23" s="7">
        <f>93.2+13.98</f>
        <v>107.18</v>
      </c>
      <c r="T23" s="12">
        <f aca="true" t="shared" si="26" ref="T23:T34">+Q23/Q$34*100</f>
        <v>199.39913744197256</v>
      </c>
    </row>
    <row r="24" spans="1:20" ht="12.75">
      <c r="A24" s="5" t="s">
        <v>8</v>
      </c>
      <c r="B24" s="12">
        <f t="shared" si="16"/>
        <v>3268.77</v>
      </c>
      <c r="C24" s="12">
        <f t="shared" si="17"/>
        <v>3375.95</v>
      </c>
      <c r="D24" s="12">
        <f t="shared" si="18"/>
        <v>3483.13</v>
      </c>
      <c r="E24" s="12">
        <f t="shared" si="19"/>
        <v>3590.31</v>
      </c>
      <c r="F24" s="12">
        <f t="shared" si="20"/>
        <v>3697.49</v>
      </c>
      <c r="G24" s="12">
        <f t="shared" si="21"/>
        <v>3804.67</v>
      </c>
      <c r="H24" s="12">
        <f t="shared" si="22"/>
        <v>3911.85</v>
      </c>
      <c r="I24" s="12">
        <f t="shared" si="23"/>
        <v>4019.0299999999997</v>
      </c>
      <c r="J24" s="12">
        <f t="shared" si="24"/>
        <v>4126.21</v>
      </c>
      <c r="K24" s="12">
        <f t="shared" si="25"/>
        <v>4233.39</v>
      </c>
      <c r="L24" s="12"/>
      <c r="M24" s="12"/>
      <c r="N24" s="12"/>
      <c r="P24" s="6" t="s">
        <v>9</v>
      </c>
      <c r="Q24" s="7">
        <v>2917.97</v>
      </c>
      <c r="R24" s="7">
        <f aca="true" t="shared" si="27" ref="R24:R29">40.63+7.81</f>
        <v>48.440000000000005</v>
      </c>
      <c r="T24" s="12">
        <f t="shared" si="26"/>
        <v>177.99989019770513</v>
      </c>
    </row>
    <row r="25" spans="1:20" ht="12.75">
      <c r="A25" s="5" t="s">
        <v>9</v>
      </c>
      <c r="B25" s="12">
        <f t="shared" si="16"/>
        <v>2917.97</v>
      </c>
      <c r="C25" s="12">
        <f t="shared" si="17"/>
        <v>2966.41</v>
      </c>
      <c r="D25" s="12">
        <f t="shared" si="18"/>
        <v>3014.85</v>
      </c>
      <c r="E25" s="12">
        <f t="shared" si="19"/>
        <v>3063.29</v>
      </c>
      <c r="F25" s="12">
        <f t="shared" si="20"/>
        <v>3111.73</v>
      </c>
      <c r="G25" s="12">
        <f t="shared" si="21"/>
        <v>3160.1699999999996</v>
      </c>
      <c r="H25" s="12">
        <f t="shared" si="22"/>
        <v>3208.6099999999997</v>
      </c>
      <c r="I25" s="12">
        <f t="shared" si="23"/>
        <v>3257.0499999999997</v>
      </c>
      <c r="J25" s="12">
        <f t="shared" si="24"/>
        <v>3305.49</v>
      </c>
      <c r="K25" s="12">
        <f t="shared" si="25"/>
        <v>3353.93</v>
      </c>
      <c r="L25" s="12">
        <f aca="true" t="shared" si="28" ref="L25:L35">+$Q24+$R24*L$38</f>
        <v>3402.37</v>
      </c>
      <c r="M25" s="12">
        <f aca="true" t="shared" si="29" ref="M25:M35">+$Q24+$R24*M$38</f>
        <v>3450.81</v>
      </c>
      <c r="N25" s="12">
        <f aca="true" t="shared" si="30" ref="N25:N35">+$Q24+$R24*N$38</f>
        <v>3499.25</v>
      </c>
      <c r="P25" s="6" t="s">
        <v>10</v>
      </c>
      <c r="Q25" s="7">
        <v>2745.04</v>
      </c>
      <c r="R25" s="7">
        <f t="shared" si="27"/>
        <v>48.440000000000005</v>
      </c>
      <c r="T25" s="12">
        <f t="shared" si="26"/>
        <v>167.45093972464025</v>
      </c>
    </row>
    <row r="26" spans="1:20" ht="12.75">
      <c r="A26" s="5" t="s">
        <v>10</v>
      </c>
      <c r="B26" s="12">
        <f t="shared" si="16"/>
        <v>2745.04</v>
      </c>
      <c r="C26" s="12">
        <f t="shared" si="17"/>
        <v>2793.48</v>
      </c>
      <c r="D26" s="12">
        <f t="shared" si="18"/>
        <v>2841.92</v>
      </c>
      <c r="E26" s="12">
        <f t="shared" si="19"/>
        <v>2890.36</v>
      </c>
      <c r="F26" s="12">
        <f t="shared" si="20"/>
        <v>2938.8</v>
      </c>
      <c r="G26" s="12">
        <f t="shared" si="21"/>
        <v>2987.24</v>
      </c>
      <c r="H26" s="12">
        <f t="shared" si="22"/>
        <v>3035.68</v>
      </c>
      <c r="I26" s="12">
        <f t="shared" si="23"/>
        <v>3084.12</v>
      </c>
      <c r="J26" s="12">
        <f t="shared" si="24"/>
        <v>3132.56</v>
      </c>
      <c r="K26" s="12">
        <f t="shared" si="25"/>
        <v>3181</v>
      </c>
      <c r="L26" s="12">
        <f t="shared" si="28"/>
        <v>3229.44</v>
      </c>
      <c r="M26" s="12">
        <f t="shared" si="29"/>
        <v>3277.88</v>
      </c>
      <c r="N26" s="12">
        <f t="shared" si="30"/>
        <v>3326.32</v>
      </c>
      <c r="P26" s="6" t="s">
        <v>11</v>
      </c>
      <c r="Q26" s="7">
        <v>2407.53</v>
      </c>
      <c r="R26" s="7">
        <f t="shared" si="27"/>
        <v>48.440000000000005</v>
      </c>
      <c r="T26" s="12">
        <f t="shared" si="26"/>
        <v>146.86239942414798</v>
      </c>
    </row>
    <row r="27" spans="1:20" ht="12.75">
      <c r="A27" s="5" t="s">
        <v>11</v>
      </c>
      <c r="B27" s="12">
        <f t="shared" si="16"/>
        <v>2407.53</v>
      </c>
      <c r="C27" s="12">
        <f t="shared" si="17"/>
        <v>2455.9700000000003</v>
      </c>
      <c r="D27" s="12">
        <f t="shared" si="18"/>
        <v>2504.4100000000003</v>
      </c>
      <c r="E27" s="12">
        <f t="shared" si="19"/>
        <v>2552.8500000000004</v>
      </c>
      <c r="F27" s="12">
        <f t="shared" si="20"/>
        <v>2601.2900000000004</v>
      </c>
      <c r="G27" s="12">
        <f t="shared" si="21"/>
        <v>2649.73</v>
      </c>
      <c r="H27" s="12">
        <f t="shared" si="22"/>
        <v>2698.17</v>
      </c>
      <c r="I27" s="12">
        <f t="shared" si="23"/>
        <v>2746.61</v>
      </c>
      <c r="J27" s="12">
        <f t="shared" si="24"/>
        <v>2795.05</v>
      </c>
      <c r="K27" s="12">
        <f t="shared" si="25"/>
        <v>2843.4900000000002</v>
      </c>
      <c r="L27" s="12">
        <f t="shared" si="28"/>
        <v>2891.9300000000003</v>
      </c>
      <c r="M27" s="12">
        <f t="shared" si="29"/>
        <v>2940.3700000000003</v>
      </c>
      <c r="N27" s="12">
        <f t="shared" si="30"/>
        <v>2988.8100000000004</v>
      </c>
      <c r="P27" s="6" t="s">
        <v>12</v>
      </c>
      <c r="Q27" s="7">
        <v>2239.3</v>
      </c>
      <c r="R27" s="7">
        <f t="shared" si="27"/>
        <v>48.440000000000005</v>
      </c>
      <c r="T27" s="12">
        <f t="shared" si="26"/>
        <v>136.60015494323835</v>
      </c>
    </row>
    <row r="28" spans="1:20" ht="12.75">
      <c r="A28" s="5" t="s">
        <v>12</v>
      </c>
      <c r="B28" s="12">
        <f t="shared" si="16"/>
        <v>2239.3</v>
      </c>
      <c r="C28" s="12">
        <f t="shared" si="17"/>
        <v>2287.7400000000002</v>
      </c>
      <c r="D28" s="12">
        <f t="shared" si="18"/>
        <v>2336.1800000000003</v>
      </c>
      <c r="E28" s="12">
        <f t="shared" si="19"/>
        <v>2384.6200000000003</v>
      </c>
      <c r="F28" s="12">
        <f t="shared" si="20"/>
        <v>2433.0600000000004</v>
      </c>
      <c r="G28" s="12">
        <f t="shared" si="21"/>
        <v>2481.5</v>
      </c>
      <c r="H28" s="12">
        <f t="shared" si="22"/>
        <v>2529.94</v>
      </c>
      <c r="I28" s="12">
        <f t="shared" si="23"/>
        <v>2578.38</v>
      </c>
      <c r="J28" s="12">
        <f t="shared" si="24"/>
        <v>2626.82</v>
      </c>
      <c r="K28" s="12">
        <f t="shared" si="25"/>
        <v>2675.26</v>
      </c>
      <c r="L28" s="12">
        <f t="shared" si="28"/>
        <v>2723.7000000000003</v>
      </c>
      <c r="M28" s="12">
        <f t="shared" si="29"/>
        <v>2772.1400000000003</v>
      </c>
      <c r="N28" s="12">
        <f t="shared" si="30"/>
        <v>2820.5800000000004</v>
      </c>
      <c r="P28" s="6" t="s">
        <v>13</v>
      </c>
      <c r="Q28" s="7">
        <v>2113.08</v>
      </c>
      <c r="R28" s="7">
        <f t="shared" si="27"/>
        <v>48.440000000000005</v>
      </c>
      <c r="T28" s="12">
        <f t="shared" si="26"/>
        <v>128.90057402199707</v>
      </c>
    </row>
    <row r="29" spans="1:20" ht="12.75">
      <c r="A29" s="5" t="s">
        <v>13</v>
      </c>
      <c r="B29" s="12">
        <f t="shared" si="16"/>
        <v>2113.08</v>
      </c>
      <c r="C29" s="12">
        <f t="shared" si="17"/>
        <v>2161.52</v>
      </c>
      <c r="D29" s="12">
        <f t="shared" si="18"/>
        <v>2209.96</v>
      </c>
      <c r="E29" s="12">
        <f t="shared" si="19"/>
        <v>2258.4</v>
      </c>
      <c r="F29" s="12">
        <f t="shared" si="20"/>
        <v>2306.84</v>
      </c>
      <c r="G29" s="12">
        <f t="shared" si="21"/>
        <v>2355.2799999999997</v>
      </c>
      <c r="H29" s="12">
        <f t="shared" si="22"/>
        <v>2403.72</v>
      </c>
      <c r="I29" s="12">
        <f t="shared" si="23"/>
        <v>2452.16</v>
      </c>
      <c r="J29" s="12">
        <f t="shared" si="24"/>
        <v>2500.6</v>
      </c>
      <c r="K29" s="12">
        <f t="shared" si="25"/>
        <v>2549.04</v>
      </c>
      <c r="L29" s="12">
        <f t="shared" si="28"/>
        <v>2597.48</v>
      </c>
      <c r="M29" s="12">
        <f t="shared" si="29"/>
        <v>2645.92</v>
      </c>
      <c r="N29" s="12">
        <f t="shared" si="30"/>
        <v>2694.36</v>
      </c>
      <c r="P29" s="6" t="s">
        <v>14</v>
      </c>
      <c r="Q29" s="7">
        <v>2003.24</v>
      </c>
      <c r="R29" s="7">
        <f t="shared" si="27"/>
        <v>48.440000000000005</v>
      </c>
      <c r="T29" s="12">
        <f t="shared" si="26"/>
        <v>122.20019398405427</v>
      </c>
    </row>
    <row r="30" spans="1:20" ht="12.75">
      <c r="A30" s="5" t="s">
        <v>14</v>
      </c>
      <c r="B30" s="12">
        <f t="shared" si="16"/>
        <v>2003.24</v>
      </c>
      <c r="C30" s="12">
        <f t="shared" si="17"/>
        <v>2051.68</v>
      </c>
      <c r="D30" s="12">
        <f t="shared" si="18"/>
        <v>2100.12</v>
      </c>
      <c r="E30" s="12">
        <f t="shared" si="19"/>
        <v>2148.56</v>
      </c>
      <c r="F30" s="12">
        <f t="shared" si="20"/>
        <v>2197</v>
      </c>
      <c r="G30" s="12">
        <f t="shared" si="21"/>
        <v>2245.44</v>
      </c>
      <c r="H30" s="12">
        <f t="shared" si="22"/>
        <v>2293.88</v>
      </c>
      <c r="I30" s="12">
        <f t="shared" si="23"/>
        <v>2342.32</v>
      </c>
      <c r="J30" s="12">
        <f t="shared" si="24"/>
        <v>2390.76</v>
      </c>
      <c r="K30" s="12">
        <f t="shared" si="25"/>
        <v>2439.2</v>
      </c>
      <c r="L30" s="12">
        <f t="shared" si="28"/>
        <v>2487.64</v>
      </c>
      <c r="M30" s="12">
        <f t="shared" si="29"/>
        <v>2536.08</v>
      </c>
      <c r="N30" s="12">
        <f t="shared" si="30"/>
        <v>2584.52</v>
      </c>
      <c r="P30" s="6" t="s">
        <v>15</v>
      </c>
      <c r="Q30" s="7">
        <v>1881.93</v>
      </c>
      <c r="R30" s="7">
        <f>34.79+6.68</f>
        <v>41.47</v>
      </c>
      <c r="T30" s="12">
        <f t="shared" si="26"/>
        <v>114.80012932270284</v>
      </c>
    </row>
    <row r="31" spans="1:20" ht="12.75">
      <c r="A31" s="5" t="s">
        <v>15</v>
      </c>
      <c r="B31" s="12">
        <f t="shared" si="16"/>
        <v>1881.93</v>
      </c>
      <c r="C31" s="12">
        <f t="shared" si="17"/>
        <v>1923.4</v>
      </c>
      <c r="D31" s="12">
        <f t="shared" si="18"/>
        <v>1964.8700000000001</v>
      </c>
      <c r="E31" s="12">
        <f t="shared" si="19"/>
        <v>2006.3400000000001</v>
      </c>
      <c r="F31" s="12">
        <f t="shared" si="20"/>
        <v>2047.81</v>
      </c>
      <c r="G31" s="12">
        <f t="shared" si="21"/>
        <v>2089.28</v>
      </c>
      <c r="H31" s="12">
        <f t="shared" si="22"/>
        <v>2130.75</v>
      </c>
      <c r="I31" s="12">
        <f t="shared" si="23"/>
        <v>2172.2200000000003</v>
      </c>
      <c r="J31" s="12">
        <f t="shared" si="24"/>
        <v>2213.69</v>
      </c>
      <c r="K31" s="12">
        <f t="shared" si="25"/>
        <v>2255.16</v>
      </c>
      <c r="L31" s="12">
        <f t="shared" si="28"/>
        <v>2296.63</v>
      </c>
      <c r="M31" s="12">
        <f t="shared" si="29"/>
        <v>2338.1</v>
      </c>
      <c r="N31" s="12">
        <f t="shared" si="30"/>
        <v>2379.57</v>
      </c>
      <c r="P31" s="6" t="s">
        <v>16</v>
      </c>
      <c r="Q31" s="7">
        <v>1809.48</v>
      </c>
      <c r="R31" s="7">
        <f>28.43+5.47</f>
        <v>33.9</v>
      </c>
      <c r="T31" s="12">
        <f t="shared" si="26"/>
        <v>110.38058695426736</v>
      </c>
    </row>
    <row r="32" spans="1:20" ht="12.75">
      <c r="A32" s="5" t="s">
        <v>16</v>
      </c>
      <c r="B32" s="12">
        <f t="shared" si="16"/>
        <v>1809.48</v>
      </c>
      <c r="C32" s="12">
        <f t="shared" si="17"/>
        <v>1843.38</v>
      </c>
      <c r="D32" s="12">
        <f t="shared" si="18"/>
        <v>1877.28</v>
      </c>
      <c r="E32" s="12">
        <f t="shared" si="19"/>
        <v>1911.18</v>
      </c>
      <c r="F32" s="12">
        <f t="shared" si="20"/>
        <v>1945.08</v>
      </c>
      <c r="G32" s="12">
        <f t="shared" si="21"/>
        <v>1978.98</v>
      </c>
      <c r="H32" s="12">
        <f t="shared" si="22"/>
        <v>2012.88</v>
      </c>
      <c r="I32" s="12">
        <f t="shared" si="23"/>
        <v>2046.78</v>
      </c>
      <c r="J32" s="12">
        <f t="shared" si="24"/>
        <v>2080.68</v>
      </c>
      <c r="K32" s="12">
        <f t="shared" si="25"/>
        <v>2114.58</v>
      </c>
      <c r="L32" s="12">
        <f t="shared" si="28"/>
        <v>2148.48</v>
      </c>
      <c r="M32" s="12">
        <f t="shared" si="29"/>
        <v>2182.38</v>
      </c>
      <c r="N32" s="12">
        <f t="shared" si="30"/>
        <v>2216.2799999999997</v>
      </c>
      <c r="P32" s="6" t="s">
        <v>17</v>
      </c>
      <c r="Q32" s="7">
        <v>1760.62</v>
      </c>
      <c r="R32" s="7">
        <f>+R31</f>
        <v>33.9</v>
      </c>
      <c r="T32" s="12">
        <f t="shared" si="26"/>
        <v>107.40006466135141</v>
      </c>
    </row>
    <row r="33" spans="1:20" ht="12.75">
      <c r="A33" s="5" t="s">
        <v>17</v>
      </c>
      <c r="B33" s="12">
        <f t="shared" si="16"/>
        <v>1760.62</v>
      </c>
      <c r="C33" s="12">
        <f t="shared" si="17"/>
        <v>1794.52</v>
      </c>
      <c r="D33" s="12">
        <f t="shared" si="18"/>
        <v>1828.4199999999998</v>
      </c>
      <c r="E33" s="12">
        <f t="shared" si="19"/>
        <v>1862.32</v>
      </c>
      <c r="F33" s="12">
        <f t="shared" si="20"/>
        <v>1896.2199999999998</v>
      </c>
      <c r="G33" s="12">
        <f t="shared" si="21"/>
        <v>1930.12</v>
      </c>
      <c r="H33" s="12">
        <f t="shared" si="22"/>
        <v>1964.02</v>
      </c>
      <c r="I33" s="12">
        <f t="shared" si="23"/>
        <v>1997.9199999999998</v>
      </c>
      <c r="J33" s="12">
        <f t="shared" si="24"/>
        <v>2031.82</v>
      </c>
      <c r="K33" s="12">
        <f t="shared" si="25"/>
        <v>2065.72</v>
      </c>
      <c r="L33" s="12">
        <f t="shared" si="28"/>
        <v>2099.62</v>
      </c>
      <c r="M33" s="12">
        <f t="shared" si="29"/>
        <v>2133.52</v>
      </c>
      <c r="N33" s="12">
        <f t="shared" si="30"/>
        <v>2167.42</v>
      </c>
      <c r="P33" s="6" t="s">
        <v>18</v>
      </c>
      <c r="Q33" s="7">
        <v>1683.58</v>
      </c>
      <c r="R33" s="7">
        <f>20.69+3.98</f>
        <v>24.67</v>
      </c>
      <c r="T33" s="12">
        <f t="shared" si="26"/>
        <v>102.70052644100262</v>
      </c>
    </row>
    <row r="34" spans="1:20" ht="12.75">
      <c r="A34" s="5" t="s">
        <v>18</v>
      </c>
      <c r="B34" s="12">
        <f t="shared" si="16"/>
        <v>1683.58</v>
      </c>
      <c r="C34" s="12">
        <f t="shared" si="17"/>
        <v>1708.25</v>
      </c>
      <c r="D34" s="12">
        <f t="shared" si="18"/>
        <v>1732.9199999999998</v>
      </c>
      <c r="E34" s="12">
        <f t="shared" si="19"/>
        <v>1757.59</v>
      </c>
      <c r="F34" s="12">
        <f t="shared" si="20"/>
        <v>1782.26</v>
      </c>
      <c r="G34" s="12">
        <f t="shared" si="21"/>
        <v>1806.9299999999998</v>
      </c>
      <c r="H34" s="12">
        <f t="shared" si="22"/>
        <v>1831.6</v>
      </c>
      <c r="I34" s="12">
        <f t="shared" si="23"/>
        <v>1856.27</v>
      </c>
      <c r="J34" s="12">
        <f t="shared" si="24"/>
        <v>1880.94</v>
      </c>
      <c r="K34" s="12">
        <f t="shared" si="25"/>
        <v>1905.61</v>
      </c>
      <c r="L34" s="12">
        <f t="shared" si="28"/>
        <v>1930.28</v>
      </c>
      <c r="M34" s="12">
        <f t="shared" si="29"/>
        <v>1954.9499999999998</v>
      </c>
      <c r="N34" s="12">
        <f t="shared" si="30"/>
        <v>1979.62</v>
      </c>
      <c r="P34" s="6" t="s">
        <v>19</v>
      </c>
      <c r="Q34" s="7">
        <v>1639.31</v>
      </c>
      <c r="R34" s="7">
        <f>19.67+3.78</f>
        <v>23.450000000000003</v>
      </c>
      <c r="T34" s="12">
        <f t="shared" si="26"/>
        <v>100</v>
      </c>
    </row>
    <row r="35" spans="1:20" ht="12.75">
      <c r="A35" s="5" t="s">
        <v>19</v>
      </c>
      <c r="B35" s="12">
        <f t="shared" si="16"/>
        <v>1639.31</v>
      </c>
      <c r="C35" s="12">
        <f t="shared" si="17"/>
        <v>1662.76</v>
      </c>
      <c r="D35" s="12">
        <f t="shared" si="18"/>
        <v>1686.21</v>
      </c>
      <c r="E35" s="12">
        <f t="shared" si="19"/>
        <v>1709.6599999999999</v>
      </c>
      <c r="F35" s="12">
        <f t="shared" si="20"/>
        <v>1733.11</v>
      </c>
      <c r="G35" s="12">
        <f t="shared" si="21"/>
        <v>1756.56</v>
      </c>
      <c r="H35" s="12">
        <f t="shared" si="22"/>
        <v>1780.01</v>
      </c>
      <c r="I35" s="12">
        <f t="shared" si="23"/>
        <v>1803.46</v>
      </c>
      <c r="J35" s="12">
        <f t="shared" si="24"/>
        <v>1826.9099999999999</v>
      </c>
      <c r="K35" s="12">
        <f t="shared" si="25"/>
        <v>1850.36</v>
      </c>
      <c r="L35" s="12">
        <f t="shared" si="28"/>
        <v>1873.81</v>
      </c>
      <c r="M35" s="12">
        <f t="shared" si="29"/>
        <v>1897.26</v>
      </c>
      <c r="N35" s="12">
        <f t="shared" si="30"/>
        <v>1920.71</v>
      </c>
      <c r="T35"/>
    </row>
    <row r="36" ht="12.75">
      <c r="T36"/>
    </row>
    <row r="37" spans="1:20" s="2" customFormat="1" ht="20.25">
      <c r="A37" s="1" t="s">
        <v>43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3"/>
      <c r="Q37" s="3" t="str">
        <f>+A37</f>
        <v>Tabelle al 1.12.2009 (+0,75%)</v>
      </c>
      <c r="R37" s="3"/>
      <c r="T37" s="17"/>
    </row>
    <row r="38" spans="1:20" s="32" customFormat="1" ht="12.75">
      <c r="A38" s="46" t="s">
        <v>2</v>
      </c>
      <c r="B38" s="46">
        <v>0</v>
      </c>
      <c r="C38" s="46">
        <f aca="true" t="shared" si="31" ref="C38:N38">1+B38</f>
        <v>1</v>
      </c>
      <c r="D38" s="46">
        <f t="shared" si="31"/>
        <v>2</v>
      </c>
      <c r="E38" s="46">
        <f t="shared" si="31"/>
        <v>3</v>
      </c>
      <c r="F38" s="46">
        <f t="shared" si="31"/>
        <v>4</v>
      </c>
      <c r="G38" s="46">
        <f t="shared" si="31"/>
        <v>5</v>
      </c>
      <c r="H38" s="46">
        <f t="shared" si="31"/>
        <v>6</v>
      </c>
      <c r="I38" s="46">
        <f t="shared" si="31"/>
        <v>7</v>
      </c>
      <c r="J38" s="46">
        <f t="shared" si="31"/>
        <v>8</v>
      </c>
      <c r="K38" s="46">
        <f t="shared" si="31"/>
        <v>9</v>
      </c>
      <c r="L38" s="46">
        <f t="shared" si="31"/>
        <v>10</v>
      </c>
      <c r="M38" s="46">
        <f t="shared" si="31"/>
        <v>11</v>
      </c>
      <c r="N38" s="46">
        <f t="shared" si="31"/>
        <v>12</v>
      </c>
      <c r="P38" s="33" t="s">
        <v>3</v>
      </c>
      <c r="Q38" s="33" t="s">
        <v>4</v>
      </c>
      <c r="R38" s="33" t="s">
        <v>5</v>
      </c>
      <c r="T38" s="48" t="s">
        <v>6</v>
      </c>
    </row>
    <row r="39" spans="1:20" ht="12.75">
      <c r="A39" s="5" t="s">
        <v>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6" t="s">
        <v>7</v>
      </c>
      <c r="Q39" s="7">
        <v>3887.88</v>
      </c>
      <c r="R39" s="7">
        <f>93.9+14.07</f>
        <v>107.97</v>
      </c>
      <c r="T39" s="12">
        <f aca="true" t="shared" si="32" ref="T39:T51">+B40/B$52*100</f>
        <v>235.40082344393318</v>
      </c>
    </row>
    <row r="40" spans="1:20" ht="12.75">
      <c r="A40" s="5" t="s">
        <v>7</v>
      </c>
      <c r="B40" s="12">
        <f aca="true" t="shared" si="33" ref="B40:N52">+$Q39+$R39*B$38</f>
        <v>3887.88</v>
      </c>
      <c r="C40" s="12">
        <f t="shared" si="33"/>
        <v>3995.85</v>
      </c>
      <c r="D40" s="12">
        <f t="shared" si="33"/>
        <v>4103.82</v>
      </c>
      <c r="E40" s="12">
        <f t="shared" si="33"/>
        <v>4211.79</v>
      </c>
      <c r="F40" s="12">
        <f t="shared" si="33"/>
        <v>4319.76</v>
      </c>
      <c r="G40" s="12">
        <f t="shared" si="33"/>
        <v>4427.7300000000005</v>
      </c>
      <c r="H40" s="12">
        <f t="shared" si="33"/>
        <v>4535.7</v>
      </c>
      <c r="I40" s="12">
        <f t="shared" si="33"/>
        <v>4643.67</v>
      </c>
      <c r="J40" s="12">
        <f t="shared" si="33"/>
        <v>4751.64</v>
      </c>
      <c r="K40" s="12">
        <f t="shared" si="33"/>
        <v>4859.610000000001</v>
      </c>
      <c r="L40" s="12"/>
      <c r="M40" s="12"/>
      <c r="N40" s="12"/>
      <c r="P40" s="6" t="s">
        <v>8</v>
      </c>
      <c r="Q40" s="7">
        <v>3293.3</v>
      </c>
      <c r="R40" s="7">
        <f>93.9+14.07</f>
        <v>107.97</v>
      </c>
      <c r="T40" s="12">
        <f t="shared" si="32"/>
        <v>199.40058125454107</v>
      </c>
    </row>
    <row r="41" spans="1:20" ht="12.75">
      <c r="A41" s="5" t="s">
        <v>8</v>
      </c>
      <c r="B41" s="12">
        <f t="shared" si="33"/>
        <v>3293.3</v>
      </c>
      <c r="C41" s="12">
        <f t="shared" si="33"/>
        <v>3401.27</v>
      </c>
      <c r="D41" s="12">
        <f t="shared" si="33"/>
        <v>3509.2400000000002</v>
      </c>
      <c r="E41" s="12">
        <f t="shared" si="33"/>
        <v>3617.21</v>
      </c>
      <c r="F41" s="12">
        <f t="shared" si="33"/>
        <v>3725.1800000000003</v>
      </c>
      <c r="G41" s="12">
        <f t="shared" si="33"/>
        <v>3833.15</v>
      </c>
      <c r="H41" s="12">
        <f t="shared" si="33"/>
        <v>3941.12</v>
      </c>
      <c r="I41" s="12">
        <f t="shared" si="33"/>
        <v>4049.09</v>
      </c>
      <c r="J41" s="12">
        <f t="shared" si="33"/>
        <v>4157.06</v>
      </c>
      <c r="K41" s="12">
        <f t="shared" si="33"/>
        <v>4265.030000000001</v>
      </c>
      <c r="L41" s="12"/>
      <c r="M41" s="12"/>
      <c r="N41" s="12"/>
      <c r="P41" s="6" t="s">
        <v>9</v>
      </c>
      <c r="Q41" s="7">
        <v>2939.86</v>
      </c>
      <c r="R41" s="7">
        <f aca="true" t="shared" si="34" ref="R41:R46">40.93+7.88</f>
        <v>48.81</v>
      </c>
      <c r="T41" s="12">
        <f t="shared" si="32"/>
        <v>178.00072656817633</v>
      </c>
    </row>
    <row r="42" spans="1:20" ht="12.75">
      <c r="A42" s="5" t="s">
        <v>9</v>
      </c>
      <c r="B42" s="12">
        <f t="shared" si="33"/>
        <v>2939.86</v>
      </c>
      <c r="C42" s="12">
        <f t="shared" si="33"/>
        <v>2988.67</v>
      </c>
      <c r="D42" s="12">
        <f t="shared" si="33"/>
        <v>3037.48</v>
      </c>
      <c r="E42" s="12">
        <f t="shared" si="33"/>
        <v>3086.29</v>
      </c>
      <c r="F42" s="12">
        <f t="shared" si="33"/>
        <v>3135.1000000000004</v>
      </c>
      <c r="G42" s="12">
        <f t="shared" si="33"/>
        <v>3183.9100000000003</v>
      </c>
      <c r="H42" s="12">
        <f t="shared" si="33"/>
        <v>3232.7200000000003</v>
      </c>
      <c r="I42" s="12">
        <f t="shared" si="33"/>
        <v>3281.53</v>
      </c>
      <c r="J42" s="12">
        <f t="shared" si="33"/>
        <v>3330.34</v>
      </c>
      <c r="K42" s="12">
        <f t="shared" si="33"/>
        <v>3379.15</v>
      </c>
      <c r="L42" s="12">
        <f t="shared" si="33"/>
        <v>3427.96</v>
      </c>
      <c r="M42" s="12">
        <f t="shared" si="33"/>
        <v>3476.7700000000004</v>
      </c>
      <c r="N42" s="12">
        <f t="shared" si="33"/>
        <v>3525.58</v>
      </c>
      <c r="P42" s="6" t="s">
        <v>10</v>
      </c>
      <c r="Q42" s="7">
        <v>2765.62</v>
      </c>
      <c r="R42" s="7">
        <f t="shared" si="34"/>
        <v>48.81</v>
      </c>
      <c r="T42" s="12">
        <f t="shared" si="32"/>
        <v>167.4509566480988</v>
      </c>
    </row>
    <row r="43" spans="1:21" ht="12.75">
      <c r="A43" s="5" t="s">
        <v>10</v>
      </c>
      <c r="B43" s="12">
        <f t="shared" si="33"/>
        <v>2765.62</v>
      </c>
      <c r="C43" s="12">
        <f t="shared" si="33"/>
        <v>2814.43</v>
      </c>
      <c r="D43" s="12">
        <f t="shared" si="33"/>
        <v>2863.24</v>
      </c>
      <c r="E43" s="12">
        <f t="shared" si="33"/>
        <v>2912.0499999999997</v>
      </c>
      <c r="F43" s="12">
        <f t="shared" si="33"/>
        <v>2960.8599999999997</v>
      </c>
      <c r="G43" s="12">
        <f t="shared" si="33"/>
        <v>3009.67</v>
      </c>
      <c r="H43" s="12">
        <f t="shared" si="33"/>
        <v>3058.48</v>
      </c>
      <c r="I43" s="12">
        <f t="shared" si="33"/>
        <v>3107.29</v>
      </c>
      <c r="J43" s="12">
        <f t="shared" si="33"/>
        <v>3156.1</v>
      </c>
      <c r="K43" s="12">
        <f t="shared" si="33"/>
        <v>3204.91</v>
      </c>
      <c r="L43" s="12">
        <f t="shared" si="33"/>
        <v>3253.72</v>
      </c>
      <c r="M43" s="12">
        <f t="shared" si="33"/>
        <v>3302.5299999999997</v>
      </c>
      <c r="N43" s="12">
        <f t="shared" si="33"/>
        <v>3351.34</v>
      </c>
      <c r="P43" s="6" t="s">
        <v>11</v>
      </c>
      <c r="Q43" s="7">
        <v>2425.19</v>
      </c>
      <c r="R43" s="7">
        <f t="shared" si="34"/>
        <v>48.81</v>
      </c>
      <c r="T43" s="12">
        <f t="shared" si="32"/>
        <v>146.8388229595544</v>
      </c>
      <c r="U43" s="8"/>
    </row>
    <row r="44" spans="1:21" ht="12.75">
      <c r="A44" s="5" t="s">
        <v>11</v>
      </c>
      <c r="B44" s="12">
        <f t="shared" si="33"/>
        <v>2425.19</v>
      </c>
      <c r="C44" s="12">
        <f t="shared" si="33"/>
        <v>2474</v>
      </c>
      <c r="D44" s="12">
        <f t="shared" si="33"/>
        <v>2522.81</v>
      </c>
      <c r="E44" s="12">
        <f t="shared" si="33"/>
        <v>2571.62</v>
      </c>
      <c r="F44" s="12">
        <f t="shared" si="33"/>
        <v>2620.4300000000003</v>
      </c>
      <c r="G44" s="12">
        <f t="shared" si="33"/>
        <v>2669.2400000000002</v>
      </c>
      <c r="H44" s="12">
        <f t="shared" si="33"/>
        <v>2718.05</v>
      </c>
      <c r="I44" s="12">
        <f t="shared" si="33"/>
        <v>2766.86</v>
      </c>
      <c r="J44" s="12">
        <f t="shared" si="33"/>
        <v>2815.67</v>
      </c>
      <c r="K44" s="12">
        <f t="shared" si="33"/>
        <v>2864.48</v>
      </c>
      <c r="L44" s="12">
        <f t="shared" si="33"/>
        <v>2913.29</v>
      </c>
      <c r="M44" s="12">
        <f t="shared" si="33"/>
        <v>2962.1000000000004</v>
      </c>
      <c r="N44" s="12">
        <f t="shared" si="33"/>
        <v>3010.91</v>
      </c>
      <c r="P44" s="6" t="s">
        <v>12</v>
      </c>
      <c r="Q44" s="7">
        <v>2256.1</v>
      </c>
      <c r="R44" s="7">
        <f t="shared" si="34"/>
        <v>48.81</v>
      </c>
      <c r="T44" s="12">
        <f t="shared" si="32"/>
        <v>136.60087188181157</v>
      </c>
      <c r="U44" s="8"/>
    </row>
    <row r="45" spans="1:20" ht="12.75">
      <c r="A45" s="5" t="s">
        <v>12</v>
      </c>
      <c r="B45" s="12">
        <f t="shared" si="33"/>
        <v>2256.1</v>
      </c>
      <c r="C45" s="12">
        <f t="shared" si="33"/>
        <v>2304.91</v>
      </c>
      <c r="D45" s="12">
        <f t="shared" si="33"/>
        <v>2353.72</v>
      </c>
      <c r="E45" s="12">
        <f t="shared" si="33"/>
        <v>2402.5299999999997</v>
      </c>
      <c r="F45" s="12">
        <f t="shared" si="33"/>
        <v>2451.34</v>
      </c>
      <c r="G45" s="12">
        <f t="shared" si="33"/>
        <v>2500.15</v>
      </c>
      <c r="H45" s="12">
        <f t="shared" si="33"/>
        <v>2548.96</v>
      </c>
      <c r="I45" s="12">
        <f t="shared" si="33"/>
        <v>2597.77</v>
      </c>
      <c r="J45" s="12">
        <f t="shared" si="33"/>
        <v>2646.58</v>
      </c>
      <c r="K45" s="12">
        <f t="shared" si="33"/>
        <v>2695.39</v>
      </c>
      <c r="L45" s="12">
        <f t="shared" si="33"/>
        <v>2744.2</v>
      </c>
      <c r="M45" s="12">
        <f t="shared" si="33"/>
        <v>2793.01</v>
      </c>
      <c r="N45" s="12">
        <f t="shared" si="33"/>
        <v>2841.8199999999997</v>
      </c>
      <c r="P45" s="6" t="s">
        <v>13</v>
      </c>
      <c r="Q45" s="7">
        <v>2128.92</v>
      </c>
      <c r="R45" s="7">
        <f t="shared" si="34"/>
        <v>48.81</v>
      </c>
      <c r="T45" s="12">
        <f t="shared" si="32"/>
        <v>128.900460159845</v>
      </c>
    </row>
    <row r="46" spans="1:21" ht="12.75">
      <c r="A46" s="5" t="s">
        <v>13</v>
      </c>
      <c r="B46" s="12">
        <f t="shared" si="33"/>
        <v>2128.92</v>
      </c>
      <c r="C46" s="12">
        <f t="shared" si="33"/>
        <v>2177.73</v>
      </c>
      <c r="D46" s="12">
        <f t="shared" si="33"/>
        <v>2226.54</v>
      </c>
      <c r="E46" s="12">
        <f t="shared" si="33"/>
        <v>2275.35</v>
      </c>
      <c r="F46" s="12">
        <f t="shared" si="33"/>
        <v>2324.16</v>
      </c>
      <c r="G46" s="12">
        <f t="shared" si="33"/>
        <v>2372.9700000000003</v>
      </c>
      <c r="H46" s="12">
        <f t="shared" si="33"/>
        <v>2421.78</v>
      </c>
      <c r="I46" s="12">
        <f t="shared" si="33"/>
        <v>2470.59</v>
      </c>
      <c r="J46" s="12">
        <f t="shared" si="33"/>
        <v>2519.4</v>
      </c>
      <c r="K46" s="12">
        <f t="shared" si="33"/>
        <v>2568.21</v>
      </c>
      <c r="L46" s="12">
        <f t="shared" si="33"/>
        <v>2617.02</v>
      </c>
      <c r="M46" s="12">
        <f t="shared" si="33"/>
        <v>2665.83</v>
      </c>
      <c r="N46" s="12">
        <f t="shared" si="33"/>
        <v>2714.6400000000003</v>
      </c>
      <c r="P46" s="6" t="s">
        <v>14</v>
      </c>
      <c r="Q46" s="7">
        <v>2018.26</v>
      </c>
      <c r="R46" s="7">
        <f t="shared" si="34"/>
        <v>48.81</v>
      </c>
      <c r="T46" s="12">
        <f t="shared" si="32"/>
        <v>122.20029062727053</v>
      </c>
      <c r="U46" s="8"/>
    </row>
    <row r="47" spans="1:21" ht="12.75">
      <c r="A47" s="5" t="s">
        <v>14</v>
      </c>
      <c r="B47" s="12">
        <f t="shared" si="33"/>
        <v>2018.26</v>
      </c>
      <c r="C47" s="12">
        <f t="shared" si="33"/>
        <v>2067.07</v>
      </c>
      <c r="D47" s="12">
        <f t="shared" si="33"/>
        <v>2115.88</v>
      </c>
      <c r="E47" s="12">
        <f t="shared" si="33"/>
        <v>2164.69</v>
      </c>
      <c r="F47" s="12">
        <f t="shared" si="33"/>
        <v>2213.5</v>
      </c>
      <c r="G47" s="12">
        <f t="shared" si="33"/>
        <v>2262.31</v>
      </c>
      <c r="H47" s="12">
        <f t="shared" si="33"/>
        <v>2311.12</v>
      </c>
      <c r="I47" s="12">
        <f t="shared" si="33"/>
        <v>2359.93</v>
      </c>
      <c r="J47" s="12">
        <f t="shared" si="33"/>
        <v>2408.74</v>
      </c>
      <c r="K47" s="12">
        <f t="shared" si="33"/>
        <v>2457.55</v>
      </c>
      <c r="L47" s="12">
        <f t="shared" si="33"/>
        <v>2506.36</v>
      </c>
      <c r="M47" s="12">
        <f t="shared" si="33"/>
        <v>2555.17</v>
      </c>
      <c r="N47" s="12">
        <f t="shared" si="33"/>
        <v>2603.98</v>
      </c>
      <c r="P47" s="6" t="s">
        <v>15</v>
      </c>
      <c r="Q47" s="7">
        <v>1896.04</v>
      </c>
      <c r="R47" s="7">
        <f>35.05+6.74</f>
        <v>41.79</v>
      </c>
      <c r="T47" s="12">
        <f t="shared" si="32"/>
        <v>114.80019375151369</v>
      </c>
      <c r="U47" s="8"/>
    </row>
    <row r="48" spans="1:21" ht="12.75">
      <c r="A48" s="5" t="s">
        <v>15</v>
      </c>
      <c r="B48" s="12">
        <f t="shared" si="33"/>
        <v>1896.04</v>
      </c>
      <c r="C48" s="12">
        <f t="shared" si="33"/>
        <v>1937.83</v>
      </c>
      <c r="D48" s="12">
        <f t="shared" si="33"/>
        <v>1979.62</v>
      </c>
      <c r="E48" s="12">
        <f t="shared" si="33"/>
        <v>2021.4099999999999</v>
      </c>
      <c r="F48" s="12">
        <f t="shared" si="33"/>
        <v>2063.2</v>
      </c>
      <c r="G48" s="12">
        <f t="shared" si="33"/>
        <v>2104.99</v>
      </c>
      <c r="H48" s="12">
        <f t="shared" si="33"/>
        <v>2146.7799999999997</v>
      </c>
      <c r="I48" s="12">
        <f t="shared" si="33"/>
        <v>2188.5699999999997</v>
      </c>
      <c r="J48" s="12">
        <f t="shared" si="33"/>
        <v>2230.36</v>
      </c>
      <c r="K48" s="12">
        <f t="shared" si="33"/>
        <v>2272.15</v>
      </c>
      <c r="L48" s="12">
        <f t="shared" si="33"/>
        <v>2313.94</v>
      </c>
      <c r="M48" s="12">
        <f t="shared" si="33"/>
        <v>2355.73</v>
      </c>
      <c r="N48" s="12">
        <f t="shared" si="33"/>
        <v>2397.52</v>
      </c>
      <c r="P48" s="6" t="s">
        <v>16</v>
      </c>
      <c r="Q48" s="7">
        <v>1823.05</v>
      </c>
      <c r="R48" s="7">
        <f>28.64+5.51</f>
        <v>34.15</v>
      </c>
      <c r="T48" s="12">
        <f t="shared" si="32"/>
        <v>110.38084281908453</v>
      </c>
      <c r="U48" s="8"/>
    </row>
    <row r="49" spans="1:20" ht="12.75">
      <c r="A49" s="5" t="s">
        <v>16</v>
      </c>
      <c r="B49" s="12">
        <f t="shared" si="33"/>
        <v>1823.05</v>
      </c>
      <c r="C49" s="12">
        <f t="shared" si="33"/>
        <v>1857.2</v>
      </c>
      <c r="D49" s="12">
        <f t="shared" si="33"/>
        <v>1891.35</v>
      </c>
      <c r="E49" s="12">
        <f t="shared" si="33"/>
        <v>1925.5</v>
      </c>
      <c r="F49" s="12">
        <f t="shared" si="33"/>
        <v>1959.6499999999999</v>
      </c>
      <c r="G49" s="12">
        <f t="shared" si="33"/>
        <v>1993.8</v>
      </c>
      <c r="H49" s="12">
        <f t="shared" si="33"/>
        <v>2027.9499999999998</v>
      </c>
      <c r="I49" s="12">
        <f t="shared" si="33"/>
        <v>2062.1</v>
      </c>
      <c r="J49" s="12">
        <f t="shared" si="33"/>
        <v>2096.25</v>
      </c>
      <c r="K49" s="12">
        <f t="shared" si="33"/>
        <v>2130.4</v>
      </c>
      <c r="L49" s="12">
        <f t="shared" si="33"/>
        <v>2164.55</v>
      </c>
      <c r="M49" s="12">
        <f t="shared" si="33"/>
        <v>2198.7</v>
      </c>
      <c r="N49" s="12">
        <f t="shared" si="33"/>
        <v>2232.85</v>
      </c>
      <c r="P49" s="6" t="s">
        <v>17</v>
      </c>
      <c r="Q49" s="7">
        <v>1773.82</v>
      </c>
      <c r="R49" s="7">
        <f>28.64+5.51</f>
        <v>34.15</v>
      </c>
      <c r="T49" s="12">
        <f t="shared" si="32"/>
        <v>107.40009687575684</v>
      </c>
    </row>
    <row r="50" spans="1:20" ht="12.75">
      <c r="A50" s="5" t="s">
        <v>17</v>
      </c>
      <c r="B50" s="12">
        <f t="shared" si="33"/>
        <v>1773.82</v>
      </c>
      <c r="C50" s="12">
        <f t="shared" si="33"/>
        <v>1807.97</v>
      </c>
      <c r="D50" s="12">
        <f t="shared" si="33"/>
        <v>1842.12</v>
      </c>
      <c r="E50" s="12">
        <f t="shared" si="33"/>
        <v>1876.27</v>
      </c>
      <c r="F50" s="12">
        <f t="shared" si="33"/>
        <v>1910.4199999999998</v>
      </c>
      <c r="G50" s="12">
        <f t="shared" si="33"/>
        <v>1944.57</v>
      </c>
      <c r="H50" s="12">
        <f t="shared" si="33"/>
        <v>1978.7199999999998</v>
      </c>
      <c r="I50" s="12">
        <f t="shared" si="33"/>
        <v>2012.87</v>
      </c>
      <c r="J50" s="12">
        <f t="shared" si="33"/>
        <v>2047.02</v>
      </c>
      <c r="K50" s="12">
        <f t="shared" si="33"/>
        <v>2081.17</v>
      </c>
      <c r="L50" s="12">
        <f t="shared" si="33"/>
        <v>2115.3199999999997</v>
      </c>
      <c r="M50" s="12">
        <f t="shared" si="33"/>
        <v>2149.47</v>
      </c>
      <c r="N50" s="12">
        <f t="shared" si="33"/>
        <v>2183.62</v>
      </c>
      <c r="P50" s="6" t="s">
        <v>18</v>
      </c>
      <c r="Q50" s="7">
        <v>1696.21</v>
      </c>
      <c r="R50" s="7">
        <f>20.85+4.01</f>
        <v>24.86</v>
      </c>
      <c r="T50" s="12">
        <f t="shared" si="32"/>
        <v>102.70101719544684</v>
      </c>
    </row>
    <row r="51" spans="1:20" ht="12.75">
      <c r="A51" s="5" t="s">
        <v>18</v>
      </c>
      <c r="B51" s="12">
        <f t="shared" si="33"/>
        <v>1696.21</v>
      </c>
      <c r="C51" s="12">
        <f t="shared" si="33"/>
        <v>1721.07</v>
      </c>
      <c r="D51" s="12">
        <f t="shared" si="33"/>
        <v>1745.93</v>
      </c>
      <c r="E51" s="12">
        <f t="shared" si="33"/>
        <v>1770.79</v>
      </c>
      <c r="F51" s="12">
        <f t="shared" si="33"/>
        <v>1795.65</v>
      </c>
      <c r="G51" s="12">
        <f t="shared" si="33"/>
        <v>1820.51</v>
      </c>
      <c r="H51" s="12">
        <f t="shared" si="33"/>
        <v>1845.3700000000001</v>
      </c>
      <c r="I51" s="12">
        <f t="shared" si="33"/>
        <v>1870.23</v>
      </c>
      <c r="J51" s="12">
        <f t="shared" si="33"/>
        <v>1895.0900000000001</v>
      </c>
      <c r="K51" s="12">
        <f t="shared" si="33"/>
        <v>1919.95</v>
      </c>
      <c r="L51" s="12">
        <f t="shared" si="33"/>
        <v>1944.81</v>
      </c>
      <c r="M51" s="12">
        <f t="shared" si="33"/>
        <v>1969.67</v>
      </c>
      <c r="N51" s="12">
        <f t="shared" si="33"/>
        <v>1994.53</v>
      </c>
      <c r="P51" s="6" t="s">
        <v>19</v>
      </c>
      <c r="Q51" s="7">
        <v>1651.6</v>
      </c>
      <c r="R51" s="7">
        <f>19.81+3.82</f>
        <v>23.63</v>
      </c>
      <c r="T51" s="12">
        <f t="shared" si="32"/>
        <v>100</v>
      </c>
    </row>
    <row r="52" spans="1:14" ht="12.75">
      <c r="A52" s="5" t="s">
        <v>19</v>
      </c>
      <c r="B52" s="12">
        <f t="shared" si="33"/>
        <v>1651.6</v>
      </c>
      <c r="C52" s="12">
        <f t="shared" si="33"/>
        <v>1675.23</v>
      </c>
      <c r="D52" s="12">
        <f t="shared" si="33"/>
        <v>1698.86</v>
      </c>
      <c r="E52" s="12">
        <f t="shared" si="33"/>
        <v>1722.49</v>
      </c>
      <c r="F52" s="12">
        <f t="shared" si="33"/>
        <v>1746.12</v>
      </c>
      <c r="G52" s="12">
        <f t="shared" si="33"/>
        <v>1769.75</v>
      </c>
      <c r="H52" s="12">
        <f t="shared" si="33"/>
        <v>1793.3799999999999</v>
      </c>
      <c r="I52" s="12">
        <f t="shared" si="33"/>
        <v>1817.01</v>
      </c>
      <c r="J52" s="12">
        <f t="shared" si="33"/>
        <v>1840.6399999999999</v>
      </c>
      <c r="K52" s="12">
        <f t="shared" si="33"/>
        <v>1864.27</v>
      </c>
      <c r="L52" s="12">
        <f t="shared" si="33"/>
        <v>1887.8999999999999</v>
      </c>
      <c r="M52" s="12">
        <f t="shared" si="33"/>
        <v>1911.53</v>
      </c>
      <c r="N52" s="12">
        <f t="shared" si="33"/>
        <v>1935.1599999999999</v>
      </c>
    </row>
    <row r="54" spans="1:35" s="2" customFormat="1" ht="20.25">
      <c r="A54" s="35" t="s">
        <v>29</v>
      </c>
      <c r="P54" s="2" t="s">
        <v>20</v>
      </c>
      <c r="R54" s="11"/>
      <c r="T54" s="17"/>
      <c r="V54" s="35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 s="46" t="s">
        <v>2</v>
      </c>
      <c r="B55" s="46">
        <v>0</v>
      </c>
      <c r="C55" s="46">
        <f aca="true" t="shared" si="35" ref="C55:N55">1+B55</f>
        <v>1</v>
      </c>
      <c r="D55" s="46">
        <f t="shared" si="35"/>
        <v>2</v>
      </c>
      <c r="E55" s="46">
        <f t="shared" si="35"/>
        <v>3</v>
      </c>
      <c r="F55" s="46">
        <f t="shared" si="35"/>
        <v>4</v>
      </c>
      <c r="G55" s="46">
        <f t="shared" si="35"/>
        <v>5</v>
      </c>
      <c r="H55" s="46">
        <f t="shared" si="35"/>
        <v>6</v>
      </c>
      <c r="I55" s="46">
        <f t="shared" si="35"/>
        <v>7</v>
      </c>
      <c r="J55" s="46">
        <f t="shared" si="35"/>
        <v>8</v>
      </c>
      <c r="K55" s="46">
        <f t="shared" si="35"/>
        <v>9</v>
      </c>
      <c r="L55" s="46">
        <f t="shared" si="35"/>
        <v>10</v>
      </c>
      <c r="M55" s="46">
        <f t="shared" si="35"/>
        <v>11</v>
      </c>
      <c r="N55" s="46">
        <f t="shared" si="35"/>
        <v>12</v>
      </c>
      <c r="P55" s="5" t="s">
        <v>3</v>
      </c>
      <c r="Q55" s="5" t="s">
        <v>4</v>
      </c>
      <c r="R55" s="5" t="s">
        <v>5</v>
      </c>
      <c r="T55" s="18"/>
      <c r="V55" s="3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22" ht="12.75">
      <c r="A56" s="5" t="s">
        <v>3</v>
      </c>
      <c r="P56" s="6" t="s">
        <v>7</v>
      </c>
      <c r="Q56" s="7">
        <f>+'Biennio 2006-2007 arretrato'!B4*(1+6.7%+2.4%)</f>
        <v>3848.22975</v>
      </c>
      <c r="R56" s="7">
        <f>+R39*1.022</f>
        <v>110.34534000000001</v>
      </c>
      <c r="V56" s="33"/>
    </row>
    <row r="57" spans="1:35" ht="12.75">
      <c r="A57" s="5" t="s">
        <v>7</v>
      </c>
      <c r="B57" s="13">
        <f>+B40-'Altri aumenti nel 2008'!B21</f>
        <v>117.24000000000024</v>
      </c>
      <c r="C57" s="13">
        <f>+C40-'Altri aumenti nel 2008'!C21</f>
        <v>120.49000000000024</v>
      </c>
      <c r="D57" s="13">
        <f>+D40-'Altri aumenti nel 2008'!D21</f>
        <v>123.73999999999978</v>
      </c>
      <c r="E57" s="13">
        <f>+E40-'Altri aumenti nel 2008'!E21</f>
        <v>126.99000000000024</v>
      </c>
      <c r="F57" s="13">
        <f>+F40-'Altri aumenti nel 2008'!F21</f>
        <v>130.2400000000007</v>
      </c>
      <c r="G57" s="13">
        <f>+G40-'Altri aumenti nel 2008'!G21</f>
        <v>133.4900000000007</v>
      </c>
      <c r="H57" s="13">
        <f>+H40-'Altri aumenti nel 2008'!H21</f>
        <v>136.73999999999978</v>
      </c>
      <c r="I57" s="13">
        <f>+I40-'Altri aumenti nel 2008'!I21</f>
        <v>139.98999999999978</v>
      </c>
      <c r="J57" s="13">
        <f>+J40-'Altri aumenti nel 2008'!J21</f>
        <v>143.2400000000007</v>
      </c>
      <c r="K57" s="13">
        <f>+K40-'Altri aumenti nel 2008'!K21</f>
        <v>146.4900000000007</v>
      </c>
      <c r="L57" s="13"/>
      <c r="M57" s="13"/>
      <c r="N57" s="13"/>
      <c r="P57" s="6" t="s">
        <v>8</v>
      </c>
      <c r="Q57" s="7">
        <f>+'Biennio 2006-2007 arretrato'!B5*(1+6.7%+2.4%)</f>
        <v>3256.5586299999995</v>
      </c>
      <c r="R57" s="7">
        <f aca="true" t="shared" si="36" ref="R57:R68">+R40*1.022</f>
        <v>110.34534000000001</v>
      </c>
      <c r="V57" s="41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5" t="s">
        <v>8</v>
      </c>
      <c r="B58" s="13">
        <f>+B41-'Altri aumenti nel 2008'!B22</f>
        <v>99.3100000000004</v>
      </c>
      <c r="C58" s="13">
        <f>+C41-'Altri aumenti nel 2008'!C22</f>
        <v>102.5600000000004</v>
      </c>
      <c r="D58" s="13">
        <f>+D41-'Altri aumenti nel 2008'!D22</f>
        <v>105.8100000000004</v>
      </c>
      <c r="E58" s="13">
        <f>+E41-'Altri aumenti nel 2008'!E22</f>
        <v>109.0600000000004</v>
      </c>
      <c r="F58" s="13">
        <f>+F41-'Altri aumenti nel 2008'!F22</f>
        <v>112.3100000000004</v>
      </c>
      <c r="G58" s="13">
        <f>+G41-'Altri aumenti nel 2008'!G22</f>
        <v>115.5600000000004</v>
      </c>
      <c r="H58" s="13">
        <f>+H41-'Altri aumenti nel 2008'!H22</f>
        <v>118.8100000000004</v>
      </c>
      <c r="I58" s="13">
        <f>+I41-'Altri aumenti nel 2008'!I22</f>
        <v>122.0600000000004</v>
      </c>
      <c r="J58" s="13">
        <f>+J41-'Altri aumenti nel 2008'!J22</f>
        <v>125.3100000000004</v>
      </c>
      <c r="K58" s="13">
        <f>+K41-'Altri aumenti nel 2008'!K22</f>
        <v>128.5600000000013</v>
      </c>
      <c r="L58" s="13"/>
      <c r="M58" s="13"/>
      <c r="N58" s="13"/>
      <c r="P58" s="6" t="s">
        <v>9</v>
      </c>
      <c r="Q58" s="7">
        <f>+'Biennio 2006-2007 arretrato'!B6*(1+6.7%+2.4%)</f>
        <v>2907.4059</v>
      </c>
      <c r="R58" s="7">
        <f t="shared" si="36"/>
        <v>49.88382</v>
      </c>
      <c r="V58" s="41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2.75">
      <c r="A59" s="5" t="s">
        <v>9</v>
      </c>
      <c r="B59" s="13">
        <f>+B42-'Altri aumenti nel 2008'!B23</f>
        <v>88.66000000000031</v>
      </c>
      <c r="C59" s="13">
        <f>+C42-'Altri aumenti nel 2008'!C23</f>
        <v>90.13000000000011</v>
      </c>
      <c r="D59" s="13">
        <f>+D42-'Altri aumenti nel 2008'!D23</f>
        <v>91.60000000000036</v>
      </c>
      <c r="E59" s="13">
        <f>+E42-'Altri aumenti nel 2008'!E23</f>
        <v>93.07000000000016</v>
      </c>
      <c r="F59" s="13">
        <f>+F42-'Altri aumenti nel 2008'!F23</f>
        <v>94.54000000000042</v>
      </c>
      <c r="G59" s="13">
        <f>+G42-'Altri aumenti nel 2008'!G23</f>
        <v>96.01000000000067</v>
      </c>
      <c r="H59" s="13">
        <f>+H42-'Altri aumenti nel 2008'!H23</f>
        <v>97.48000000000047</v>
      </c>
      <c r="I59" s="13">
        <f>+I42-'Altri aumenti nel 2008'!I23</f>
        <v>98.95000000000027</v>
      </c>
      <c r="J59" s="13">
        <f>+J42-'Altri aumenti nel 2008'!J23</f>
        <v>100.42000000000007</v>
      </c>
      <c r="K59" s="13">
        <f>+K42-'Altri aumenti nel 2008'!K23</f>
        <v>101.89000000000033</v>
      </c>
      <c r="L59" s="13">
        <f>+L42-'Altri aumenti nel 2008'!L23</f>
        <v>103.36000000000013</v>
      </c>
      <c r="M59" s="13">
        <f>+M42-'Altri aumenti nel 2008'!M23</f>
        <v>104.83000000000084</v>
      </c>
      <c r="N59" s="13">
        <f>+N42-'Altri aumenti nel 2008'!N23</f>
        <v>106.30000000000018</v>
      </c>
      <c r="P59" s="6" t="s">
        <v>10</v>
      </c>
      <c r="Q59" s="7">
        <f>+'Biennio 2006-2007 arretrato'!B7*(1+6.7%+2.4%)</f>
        <v>2733.6532399999996</v>
      </c>
      <c r="R59" s="7">
        <f t="shared" si="36"/>
        <v>49.88382</v>
      </c>
      <c r="V59" s="41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2.75">
      <c r="A60" s="5" t="s">
        <v>10</v>
      </c>
      <c r="B60" s="13">
        <f>+B43-'Altri aumenti nel 2008'!B24</f>
        <v>83.40000000000009</v>
      </c>
      <c r="C60" s="13">
        <f>+C43-'Altri aumenti nel 2008'!C24</f>
        <v>84.86999999999989</v>
      </c>
      <c r="D60" s="13">
        <f>+D43-'Altri aumenti nel 2008'!D24</f>
        <v>86.34000000000015</v>
      </c>
      <c r="E60" s="13">
        <f>+E43-'Altri aumenti nel 2008'!E24</f>
        <v>87.80999999999995</v>
      </c>
      <c r="F60" s="13">
        <f>+F43-'Altri aumenti nel 2008'!F24</f>
        <v>89.27999999999975</v>
      </c>
      <c r="G60" s="13">
        <f>+G43-'Altri aumenti nel 2008'!G24</f>
        <v>90.75000000000045</v>
      </c>
      <c r="H60" s="13">
        <f>+H43-'Altri aumenti nel 2008'!H24</f>
        <v>92.22000000000025</v>
      </c>
      <c r="I60" s="13">
        <f>+I43-'Altri aumenti nel 2008'!I24</f>
        <v>93.69000000000005</v>
      </c>
      <c r="J60" s="13">
        <f>+J43-'Altri aumenti nel 2008'!J24</f>
        <v>95.16000000000031</v>
      </c>
      <c r="K60" s="13">
        <f>+K43-'Altri aumenti nel 2008'!K24</f>
        <v>96.63000000000011</v>
      </c>
      <c r="L60" s="13">
        <f>+L43-'Altri aumenti nel 2008'!L24</f>
        <v>98.09999999999991</v>
      </c>
      <c r="M60" s="13">
        <f>+M43-'Altri aumenti nel 2008'!M24</f>
        <v>99.56999999999971</v>
      </c>
      <c r="N60" s="13">
        <f>+N43-'Altri aumenti nel 2008'!N24</f>
        <v>101.04000000000042</v>
      </c>
      <c r="P60" s="6" t="s">
        <v>11</v>
      </c>
      <c r="Q60" s="7">
        <f>+'Biennio 2006-2007 arretrato'!B8*(1+6.7%+2.4%)</f>
        <v>2395.2577699999997</v>
      </c>
      <c r="R60" s="7">
        <f t="shared" si="36"/>
        <v>49.88382</v>
      </c>
      <c r="V60" s="41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2.75">
      <c r="A61" s="5" t="s">
        <v>11</v>
      </c>
      <c r="B61" s="13">
        <f>+B44-'Altri aumenti nel 2008'!B25</f>
        <v>72.95000000000027</v>
      </c>
      <c r="C61" s="13">
        <f>+C44-'Altri aumenti nel 2008'!C25</f>
        <v>74.42000000000007</v>
      </c>
      <c r="D61" s="13">
        <f>+D44-'Altri aumenti nel 2008'!D25</f>
        <v>75.89000000000033</v>
      </c>
      <c r="E61" s="13">
        <f>+E44-'Altri aumenti nel 2008'!E25</f>
        <v>77.36000000000013</v>
      </c>
      <c r="F61" s="13">
        <f>+F44-'Altri aumenti nel 2008'!F25</f>
        <v>78.83000000000038</v>
      </c>
      <c r="G61" s="13">
        <f>+G44-'Altri aumenti nel 2008'!G25</f>
        <v>80.30000000000064</v>
      </c>
      <c r="H61" s="13">
        <f>+H44-'Altri aumenti nel 2008'!H25</f>
        <v>81.77000000000044</v>
      </c>
      <c r="I61" s="13">
        <f>+I44-'Altri aumenti nel 2008'!I25</f>
        <v>83.24000000000024</v>
      </c>
      <c r="J61" s="13">
        <f>+J44-'Altri aumenti nel 2008'!J25</f>
        <v>84.71000000000004</v>
      </c>
      <c r="K61" s="13">
        <f>+K44-'Altri aumenti nel 2008'!K25</f>
        <v>86.18000000000029</v>
      </c>
      <c r="L61" s="13">
        <f>+L44-'Altri aumenti nel 2008'!L25</f>
        <v>87.65000000000009</v>
      </c>
      <c r="M61" s="13">
        <f>+M44-'Altri aumenti nel 2008'!M25</f>
        <v>89.1200000000008</v>
      </c>
      <c r="N61" s="13">
        <f>+N44-'Altri aumenti nel 2008'!N25</f>
        <v>90.59000000000015</v>
      </c>
      <c r="P61" s="6" t="s">
        <v>12</v>
      </c>
      <c r="Q61" s="7">
        <f>+'Biennio 2006-2007 arretrato'!B9*(1+6.7%+2.4%)</f>
        <v>2226.46916</v>
      </c>
      <c r="R61" s="7">
        <f t="shared" si="36"/>
        <v>49.88382</v>
      </c>
      <c r="V61" s="41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5" t="s">
        <v>12</v>
      </c>
      <c r="B62" s="13">
        <f>+B45-'Altri aumenti nel 2008'!B26</f>
        <v>68.03999999999996</v>
      </c>
      <c r="C62" s="13">
        <f>+C45-'Altri aumenti nel 2008'!C26</f>
        <v>69.50999999999976</v>
      </c>
      <c r="D62" s="13">
        <f>+D45-'Altri aumenti nel 2008'!D26</f>
        <v>70.98000000000002</v>
      </c>
      <c r="E62" s="13">
        <f>+E45-'Altri aumenti nel 2008'!E26</f>
        <v>72.44999999999982</v>
      </c>
      <c r="F62" s="13">
        <f>+F45-'Altri aumenti nel 2008'!F26</f>
        <v>73.92000000000007</v>
      </c>
      <c r="G62" s="13">
        <f>+G45-'Altri aumenti nel 2008'!G26</f>
        <v>75.39000000000033</v>
      </c>
      <c r="H62" s="13">
        <f>+H45-'Altri aumenti nel 2008'!H26</f>
        <v>76.86000000000013</v>
      </c>
      <c r="I62" s="13">
        <f>+I45-'Altri aumenti nel 2008'!I26</f>
        <v>78.32999999999993</v>
      </c>
      <c r="J62" s="13">
        <f>+J45-'Altri aumenti nel 2008'!J26</f>
        <v>79.80000000000018</v>
      </c>
      <c r="K62" s="13">
        <f>+K45-'Altri aumenti nel 2008'!K26</f>
        <v>81.26999999999998</v>
      </c>
      <c r="L62" s="13">
        <f>+L45-'Altri aumenti nel 2008'!L26</f>
        <v>82.73999999999978</v>
      </c>
      <c r="M62" s="13">
        <f>+M45-'Altri aumenti nel 2008'!M26</f>
        <v>84.21000000000004</v>
      </c>
      <c r="N62" s="13">
        <f>+N45-'Altri aumenti nel 2008'!N26</f>
        <v>85.67999999999984</v>
      </c>
      <c r="P62" s="6" t="s">
        <v>13</v>
      </c>
      <c r="Q62" s="7">
        <f>+'Biennio 2006-2007 arretrato'!B10*(1+6.7%+2.4%)</f>
        <v>2101.53875</v>
      </c>
      <c r="R62" s="7">
        <f t="shared" si="36"/>
        <v>49.88382</v>
      </c>
      <c r="V62" s="41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5" t="s">
        <v>13</v>
      </c>
      <c r="B63" s="13">
        <f>+B46-'Altri aumenti nel 2008'!B27</f>
        <v>64.20000000000027</v>
      </c>
      <c r="C63" s="13">
        <f>+C46-'Altri aumenti nel 2008'!C27</f>
        <v>65.67000000000007</v>
      </c>
      <c r="D63" s="13">
        <f>+D46-'Altri aumenti nel 2008'!D27</f>
        <v>67.14000000000033</v>
      </c>
      <c r="E63" s="13">
        <f>+E46-'Altri aumenti nel 2008'!E27</f>
        <v>68.61000000000013</v>
      </c>
      <c r="F63" s="13">
        <f>+F46-'Altri aumenti nel 2008'!F27</f>
        <v>70.07999999999993</v>
      </c>
      <c r="G63" s="13">
        <f>+G46-'Altri aumenti nel 2008'!G27</f>
        <v>71.55000000000064</v>
      </c>
      <c r="H63" s="13">
        <f>+H46-'Altri aumenti nel 2008'!H27</f>
        <v>73.02000000000044</v>
      </c>
      <c r="I63" s="13">
        <f>+I46-'Altri aumenti nel 2008'!I27</f>
        <v>74.49000000000024</v>
      </c>
      <c r="J63" s="13">
        <f>+J46-'Altri aumenti nel 2008'!J27</f>
        <v>75.96000000000049</v>
      </c>
      <c r="K63" s="13">
        <f>+K46-'Altri aumenti nel 2008'!K27</f>
        <v>77.43000000000029</v>
      </c>
      <c r="L63" s="13">
        <f>+L46-'Altri aumenti nel 2008'!L27</f>
        <v>78.90000000000009</v>
      </c>
      <c r="M63" s="13">
        <f>+M46-'Altri aumenti nel 2008'!M27</f>
        <v>80.36999999999989</v>
      </c>
      <c r="N63" s="13">
        <f>+N46-'Altri aumenti nel 2008'!N27</f>
        <v>81.8400000000006</v>
      </c>
      <c r="P63" s="6" t="s">
        <v>14</v>
      </c>
      <c r="Q63" s="7">
        <f>+'Biennio 2006-2007 arretrato'!B11*(1+6.7%+2.4%)</f>
        <v>1985.7072799999999</v>
      </c>
      <c r="R63" s="7">
        <f t="shared" si="36"/>
        <v>49.88382</v>
      </c>
      <c r="V63" s="41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2.75">
      <c r="A64" s="5" t="s">
        <v>14</v>
      </c>
      <c r="B64" s="13">
        <f>+B47-'Altri aumenti nel 2008'!B28</f>
        <v>60.8599999999999</v>
      </c>
      <c r="C64" s="13">
        <f>+C47-'Altri aumenti nel 2008'!C28</f>
        <v>62.330000000000155</v>
      </c>
      <c r="D64" s="13">
        <f>+D47-'Altri aumenti nel 2008'!D28</f>
        <v>63.80000000000018</v>
      </c>
      <c r="E64" s="13">
        <f>+E47-'Altri aumenti nel 2008'!E28</f>
        <v>65.26999999999998</v>
      </c>
      <c r="F64" s="13">
        <f>+F47-'Altri aumenti nel 2008'!F28</f>
        <v>66.73999999999978</v>
      </c>
      <c r="G64" s="13">
        <f>+G47-'Altri aumenti nel 2008'!G28</f>
        <v>68.21000000000004</v>
      </c>
      <c r="H64" s="13">
        <f>+H47-'Altri aumenti nel 2008'!H28</f>
        <v>69.67999999999984</v>
      </c>
      <c r="I64" s="13">
        <f>+I47-'Altri aumenti nel 2008'!I28</f>
        <v>71.14999999999964</v>
      </c>
      <c r="J64" s="13">
        <f>+J47-'Altri aumenti nel 2008'!J28</f>
        <v>72.61999999999989</v>
      </c>
      <c r="K64" s="13">
        <f>+K47-'Altri aumenti nel 2008'!K28</f>
        <v>74.09000000000015</v>
      </c>
      <c r="L64" s="13">
        <f>+L47-'Altri aumenti nel 2008'!L28</f>
        <v>75.55999999999995</v>
      </c>
      <c r="M64" s="13">
        <f>+M47-'Altri aumenti nel 2008'!M28</f>
        <v>77.02999999999975</v>
      </c>
      <c r="N64" s="13">
        <f>+N47-'Altri aumenti nel 2008'!N28</f>
        <v>78.5</v>
      </c>
      <c r="P64" s="6" t="s">
        <v>15</v>
      </c>
      <c r="Q64" s="7">
        <f>+'Biennio 2006-2007 arretrato'!B12*(1+6.7%+2.4%)</f>
        <v>1869.87581</v>
      </c>
      <c r="R64" s="7">
        <f t="shared" si="36"/>
        <v>42.70938</v>
      </c>
      <c r="V64" s="41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2.75">
      <c r="A65" s="5" t="s">
        <v>15</v>
      </c>
      <c r="B65" s="13">
        <f>+B48-'Altri aumenti nel 2008'!B29</f>
        <v>57.17000000000007</v>
      </c>
      <c r="C65" s="13">
        <f>+C48-'Altri aumenti nel 2008'!C29</f>
        <v>58.430000000000064</v>
      </c>
      <c r="D65" s="13">
        <f>+D48-'Altri aumenti nel 2008'!D29</f>
        <v>59.690000000000055</v>
      </c>
      <c r="E65" s="13">
        <f>+E48-'Altri aumenti nel 2008'!E29</f>
        <v>60.950000000000045</v>
      </c>
      <c r="F65" s="13">
        <f>+F48-'Altri aumenti nel 2008'!F29</f>
        <v>62.210000000000036</v>
      </c>
      <c r="G65" s="13">
        <f>+G48-'Altri aumenti nel 2008'!G29</f>
        <v>63.4699999999998</v>
      </c>
      <c r="H65" s="13">
        <f>+H48-'Altri aumenti nel 2008'!H29</f>
        <v>64.73000000000002</v>
      </c>
      <c r="I65" s="13">
        <f>+I48-'Altri aumenti nel 2008'!I29</f>
        <v>65.98999999999978</v>
      </c>
      <c r="J65" s="13">
        <f>+J48-'Altri aumenti nel 2008'!J29</f>
        <v>67.25000000000045</v>
      </c>
      <c r="K65" s="13">
        <f>+K48-'Altri aumenti nel 2008'!K29</f>
        <v>68.51000000000022</v>
      </c>
      <c r="L65" s="13">
        <f>+L48-'Altri aumenti nel 2008'!L29</f>
        <v>69.76999999999998</v>
      </c>
      <c r="M65" s="13">
        <f>+M48-'Altri aumenti nel 2008'!M29</f>
        <v>71.0300000000002</v>
      </c>
      <c r="N65" s="13">
        <f>+N48-'Altri aumenti nel 2008'!N29</f>
        <v>72.28999999999996</v>
      </c>
      <c r="P65" s="6" t="s">
        <v>16</v>
      </c>
      <c r="Q65" s="7">
        <f>+'Biennio 2006-2007 arretrato'!B13*(1+6.7%+2.4%)</f>
        <v>1820.2244</v>
      </c>
      <c r="R65" s="7">
        <f t="shared" si="36"/>
        <v>34.9013</v>
      </c>
      <c r="V65" s="41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2.75">
      <c r="A66" s="5" t="s">
        <v>16</v>
      </c>
      <c r="B66" s="13">
        <f>+B49-'Altri aumenti nel 2008'!B30</f>
        <v>54.98000000000002</v>
      </c>
      <c r="C66" s="13">
        <f>+C49-'Altri aumenti nel 2008'!C30</f>
        <v>56.00999999999999</v>
      </c>
      <c r="D66" s="13">
        <f>+D49-'Altri aumenti nel 2008'!D30</f>
        <v>57.039999999999964</v>
      </c>
      <c r="E66" s="13">
        <f>+E49-'Altri aumenti nel 2008'!E30</f>
        <v>58.070000000000164</v>
      </c>
      <c r="F66" s="13">
        <f>+F49-'Altri aumenti nel 2008'!F30</f>
        <v>59.09999999999991</v>
      </c>
      <c r="G66" s="13">
        <f>+G49-'Altri aumenti nel 2008'!G30</f>
        <v>60.12999999999988</v>
      </c>
      <c r="H66" s="13">
        <f>+H49-'Altri aumenti nel 2008'!H30</f>
        <v>61.159999999999854</v>
      </c>
      <c r="I66" s="13">
        <f>+I49-'Altri aumenti nel 2008'!I30</f>
        <v>62.190000000000055</v>
      </c>
      <c r="J66" s="13">
        <f>+J49-'Altri aumenti nel 2008'!J30</f>
        <v>63.22000000000003</v>
      </c>
      <c r="K66" s="13">
        <f>+K49-'Altri aumenti nel 2008'!K30</f>
        <v>64.25</v>
      </c>
      <c r="L66" s="13">
        <f>+L49-'Altri aumenti nel 2008'!L30</f>
        <v>65.2800000000002</v>
      </c>
      <c r="M66" s="13">
        <f>+M49-'Altri aumenti nel 2008'!M30</f>
        <v>66.30999999999995</v>
      </c>
      <c r="N66" s="13">
        <f>+N49-'Altri aumenti nel 2008'!N30</f>
        <v>67.33999999999969</v>
      </c>
      <c r="P66" s="6" t="s">
        <v>17</v>
      </c>
      <c r="Q66" s="7">
        <f>+'Biennio 2006-2007 arretrato'!B14*(1+6.7%+2.4%)</f>
        <v>1770.59481</v>
      </c>
      <c r="R66" s="7">
        <f t="shared" si="36"/>
        <v>34.9013</v>
      </c>
      <c r="V66" s="41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2.75">
      <c r="A67" s="5" t="s">
        <v>17</v>
      </c>
      <c r="B67" s="13">
        <f>+B50-'Altri aumenti nel 2008'!B31</f>
        <v>53.47000000000003</v>
      </c>
      <c r="C67" s="13">
        <f>+C50-'Altri aumenti nel 2008'!C31</f>
        <v>54.50000000000023</v>
      </c>
      <c r="D67" s="13">
        <f>+D50-'Altri aumenti nel 2008'!D31</f>
        <v>55.52999999999997</v>
      </c>
      <c r="E67" s="13">
        <f>+E50-'Altri aumenti nel 2008'!E31</f>
        <v>56.559999999999945</v>
      </c>
      <c r="F67" s="13">
        <f>+F50-'Altri aumenti nel 2008'!F31</f>
        <v>57.58999999999992</v>
      </c>
      <c r="G67" s="13">
        <f>+G50-'Altri aumenti nel 2008'!G31</f>
        <v>58.62000000000012</v>
      </c>
      <c r="H67" s="13">
        <f>+H50-'Altri aumenti nel 2008'!H31</f>
        <v>59.649999999999864</v>
      </c>
      <c r="I67" s="13">
        <f>+I50-'Altri aumenti nel 2008'!I31</f>
        <v>60.679999999999836</v>
      </c>
      <c r="J67" s="13">
        <f>+J50-'Altri aumenti nel 2008'!J31</f>
        <v>61.710000000000036</v>
      </c>
      <c r="K67" s="13">
        <f>+K50-'Altri aumenti nel 2008'!K31</f>
        <v>62.74000000000024</v>
      </c>
      <c r="L67" s="13">
        <f>+L50-'Altri aumenti nel 2008'!L31</f>
        <v>63.76999999999953</v>
      </c>
      <c r="M67" s="13">
        <f>+M50-'Altri aumenti nel 2008'!M31</f>
        <v>64.79999999999973</v>
      </c>
      <c r="N67" s="13">
        <f>+N50-'Altri aumenti nel 2008'!N31</f>
        <v>65.82999999999993</v>
      </c>
      <c r="P67" s="6" t="s">
        <v>18</v>
      </c>
      <c r="Q67" s="7">
        <f>+'Biennio 2006-2007 arretrato'!B15*(1+6.7%+2.4%)</f>
        <v>1685.20224</v>
      </c>
      <c r="R67" s="7">
        <f t="shared" si="36"/>
        <v>25.40692</v>
      </c>
      <c r="V67" s="41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2.75">
      <c r="A68" s="5" t="s">
        <v>18</v>
      </c>
      <c r="B68" s="13">
        <f>+B51-'Altri aumenti nel 2008'!B32</f>
        <v>51.16000000000008</v>
      </c>
      <c r="C68" s="13">
        <f>+C51-'Altri aumenti nel 2008'!C32</f>
        <v>51.91000000000008</v>
      </c>
      <c r="D68" s="13">
        <f>+D51-'Altri aumenti nel 2008'!D32</f>
        <v>52.66000000000008</v>
      </c>
      <c r="E68" s="13">
        <f>+E51-'Altri aumenti nel 2008'!E32</f>
        <v>53.41000000000008</v>
      </c>
      <c r="F68" s="13">
        <f>+F51-'Altri aumenti nel 2008'!F32</f>
        <v>54.16000000000008</v>
      </c>
      <c r="G68" s="13">
        <f>+G51-'Altri aumenti nel 2008'!G32</f>
        <v>54.91000000000008</v>
      </c>
      <c r="H68" s="13">
        <f>+H51-'Altri aumenti nel 2008'!H32</f>
        <v>55.66000000000008</v>
      </c>
      <c r="I68" s="13">
        <f>+I51-'Altri aumenti nel 2008'!I32</f>
        <v>56.41000000000008</v>
      </c>
      <c r="J68" s="13">
        <f>+J51-'Altri aumenti nel 2008'!J32</f>
        <v>57.16000000000031</v>
      </c>
      <c r="K68" s="13">
        <f>+K51-'Altri aumenti nel 2008'!K32</f>
        <v>57.91000000000008</v>
      </c>
      <c r="L68" s="13">
        <f>+L51-'Altri aumenti nel 2008'!L32</f>
        <v>58.66000000000008</v>
      </c>
      <c r="M68" s="13">
        <f>+M51-'Altri aumenti nel 2008'!M32</f>
        <v>59.41000000000008</v>
      </c>
      <c r="N68" s="13">
        <f>+N51-'Altri aumenti nel 2008'!N32</f>
        <v>60.16000000000008</v>
      </c>
      <c r="P68" s="6" t="s">
        <v>19</v>
      </c>
      <c r="Q68" s="7">
        <f>+'Biennio 2006-2007 arretrato'!B16*(1+6.7%+2.4%)</f>
        <v>1654.75243</v>
      </c>
      <c r="R68" s="7">
        <f t="shared" si="36"/>
        <v>24.14986</v>
      </c>
      <c r="V68" s="41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2.75">
      <c r="A69" s="5" t="s">
        <v>19</v>
      </c>
      <c r="B69" s="13">
        <f>+B52-'Altri aumenti nel 2008'!B33</f>
        <v>49.799999999999955</v>
      </c>
      <c r="C69" s="13">
        <f>+C52-'Altri aumenti nel 2008'!C33</f>
        <v>50.51999999999998</v>
      </c>
      <c r="D69" s="13">
        <f>+D52-'Altri aumenti nel 2008'!D33</f>
        <v>51.24000000000001</v>
      </c>
      <c r="E69" s="13">
        <f>+E52-'Altri aumenti nel 2008'!E33</f>
        <v>51.960000000000036</v>
      </c>
      <c r="F69" s="13">
        <f>+F52-'Altri aumenti nel 2008'!F33</f>
        <v>52.679999999999836</v>
      </c>
      <c r="G69" s="13">
        <f>+G52-'Altri aumenti nel 2008'!G33</f>
        <v>53.40000000000009</v>
      </c>
      <c r="H69" s="13">
        <f>+H52-'Altri aumenti nel 2008'!H33</f>
        <v>54.11999999999989</v>
      </c>
      <c r="I69" s="13">
        <f>+I52-'Altri aumenti nel 2008'!I33</f>
        <v>54.83999999999992</v>
      </c>
      <c r="J69" s="13">
        <f>+J52-'Altri aumenti nel 2008'!J33</f>
        <v>55.559999999999945</v>
      </c>
      <c r="K69" s="13">
        <f>+K52-'Altri aumenti nel 2008'!K33</f>
        <v>56.27999999999997</v>
      </c>
      <c r="L69" s="13">
        <f>+L52-'Altri aumenti nel 2008'!L33</f>
        <v>57</v>
      </c>
      <c r="M69" s="13">
        <f>+M52-'Altri aumenti nel 2008'!M33</f>
        <v>57.72000000000003</v>
      </c>
      <c r="N69" s="13">
        <f>+N52-'Altri aumenti nel 2008'!N33</f>
        <v>58.43999999999983</v>
      </c>
      <c r="V69" s="41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ht="12.75">
      <c r="V70" s="32"/>
    </row>
    <row r="71" spans="1:22" ht="20.25">
      <c r="A71" s="35" t="s">
        <v>49</v>
      </c>
      <c r="P71" s="2"/>
      <c r="R71" s="11"/>
      <c r="V71" s="35"/>
    </row>
    <row r="72" spans="1:35" ht="12.75">
      <c r="A72" s="46" t="s">
        <v>2</v>
      </c>
      <c r="B72" s="46">
        <v>0</v>
      </c>
      <c r="C72" s="46">
        <f aca="true" t="shared" si="37" ref="C72:N72">1+B72</f>
        <v>1</v>
      </c>
      <c r="D72" s="46">
        <f t="shared" si="37"/>
        <v>2</v>
      </c>
      <c r="E72" s="46">
        <f t="shared" si="37"/>
        <v>3</v>
      </c>
      <c r="F72" s="46">
        <f t="shared" si="37"/>
        <v>4</v>
      </c>
      <c r="G72" s="46">
        <f t="shared" si="37"/>
        <v>5</v>
      </c>
      <c r="H72" s="46">
        <f t="shared" si="37"/>
        <v>6</v>
      </c>
      <c r="I72" s="46">
        <f t="shared" si="37"/>
        <v>7</v>
      </c>
      <c r="J72" s="46">
        <f t="shared" si="37"/>
        <v>8</v>
      </c>
      <c r="K72" s="46">
        <f t="shared" si="37"/>
        <v>9</v>
      </c>
      <c r="L72" s="46">
        <f t="shared" si="37"/>
        <v>10</v>
      </c>
      <c r="M72" s="46">
        <f t="shared" si="37"/>
        <v>11</v>
      </c>
      <c r="N72" s="46">
        <f t="shared" si="37"/>
        <v>12</v>
      </c>
      <c r="P72" s="5"/>
      <c r="Q72" s="5"/>
      <c r="R72" s="5"/>
      <c r="T72" s="18"/>
      <c r="V72" s="33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22" ht="12.75">
      <c r="A73" s="5" t="s">
        <v>3</v>
      </c>
      <c r="P73" s="6"/>
      <c r="Q73" s="7"/>
      <c r="R73" s="7"/>
      <c r="V73" s="33"/>
    </row>
    <row r="74" spans="1:35" ht="12.75">
      <c r="A74" s="5" t="s">
        <v>7</v>
      </c>
      <c r="B74" s="13">
        <f>+B40-'Biennio 2006-2007 arretrato'!B4</f>
        <v>360.6300000000001</v>
      </c>
      <c r="C74" s="13">
        <f>+C40-'Biennio 2006-2007 arretrato'!C4</f>
        <v>363.8800000000001</v>
      </c>
      <c r="D74" s="13">
        <f>+D40-'Biennio 2006-2007 arretrato'!D4</f>
        <v>367.12999999999965</v>
      </c>
      <c r="E74" s="13">
        <f>+E40-'Biennio 2006-2007 arretrato'!E4</f>
        <v>370.3800000000001</v>
      </c>
      <c r="F74" s="13">
        <f>+F40-'Biennio 2006-2007 arretrato'!F4</f>
        <v>373.6300000000001</v>
      </c>
      <c r="G74" s="13">
        <f>+G40-'Biennio 2006-2007 arretrato'!G4</f>
        <v>376.88000000000056</v>
      </c>
      <c r="H74" s="13">
        <f>+H40-'Biennio 2006-2007 arretrato'!H4</f>
        <v>380.1300000000001</v>
      </c>
      <c r="I74" s="13">
        <f>+I40-'Biennio 2006-2007 arretrato'!I4</f>
        <v>383.3800000000001</v>
      </c>
      <c r="J74" s="13">
        <f>+J40-'Biennio 2006-2007 arretrato'!J4</f>
        <v>386.6300000000001</v>
      </c>
      <c r="K74" s="13">
        <f>+K40-'Biennio 2006-2007 arretrato'!K4</f>
        <v>389.880000000001</v>
      </c>
      <c r="L74" s="13"/>
      <c r="M74" s="13"/>
      <c r="N74" s="13"/>
      <c r="P74" s="6"/>
      <c r="Q74" s="7"/>
      <c r="R74" s="7"/>
      <c r="V74" s="41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2.75">
      <c r="A75" s="5" t="s">
        <v>8</v>
      </c>
      <c r="B75" s="13">
        <f>+B41-'Biennio 2006-2007 arretrato'!B5</f>
        <v>308.37000000000035</v>
      </c>
      <c r="C75" s="13">
        <f>+C41-'Biennio 2006-2007 arretrato'!C5</f>
        <v>311.62000000000035</v>
      </c>
      <c r="D75" s="13">
        <f>+D41-'Biennio 2006-2007 arretrato'!D5</f>
        <v>314.87000000000035</v>
      </c>
      <c r="E75" s="13">
        <f>+E41-'Biennio 2006-2007 arretrato'!E5</f>
        <v>318.12000000000035</v>
      </c>
      <c r="F75" s="13">
        <f>+F41-'Biennio 2006-2007 arretrato'!F5</f>
        <v>321.37000000000035</v>
      </c>
      <c r="G75" s="13">
        <f>+G41-'Biennio 2006-2007 arretrato'!G5</f>
        <v>324.62000000000035</v>
      </c>
      <c r="H75" s="13">
        <f>+H41-'Biennio 2006-2007 arretrato'!H5</f>
        <v>327.8699999999999</v>
      </c>
      <c r="I75" s="13">
        <f>+I41-'Biennio 2006-2007 arretrato'!I5</f>
        <v>331.12000000000035</v>
      </c>
      <c r="J75" s="13">
        <f>+J41-'Biennio 2006-2007 arretrato'!J5</f>
        <v>334.3700000000008</v>
      </c>
      <c r="K75" s="13">
        <f>+K41-'Biennio 2006-2007 arretrato'!K5</f>
        <v>337.6200000000008</v>
      </c>
      <c r="L75" s="13"/>
      <c r="M75" s="13"/>
      <c r="N75" s="13"/>
      <c r="P75" s="6"/>
      <c r="Q75" s="7"/>
      <c r="R75" s="7"/>
      <c r="V75" s="41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2.75">
      <c r="A76" s="5" t="s">
        <v>9</v>
      </c>
      <c r="B76" s="13">
        <f>+B42-'Biennio 2006-2007 arretrato'!B6</f>
        <v>274.96000000000004</v>
      </c>
      <c r="C76" s="13">
        <f>+C42-'Biennio 2006-2007 arretrato'!C6</f>
        <v>276.42999999999984</v>
      </c>
      <c r="D76" s="13">
        <f>+D42-'Biennio 2006-2007 arretrato'!D6</f>
        <v>277.9000000000001</v>
      </c>
      <c r="E76" s="13">
        <f>+E42-'Biennio 2006-2007 arretrato'!E6</f>
        <v>279.3699999999999</v>
      </c>
      <c r="F76" s="13">
        <f>+F42-'Biennio 2006-2007 arretrato'!F6</f>
        <v>280.84000000000015</v>
      </c>
      <c r="G76" s="13">
        <f>+G42-'Biennio 2006-2007 arretrato'!G6</f>
        <v>282.3100000000004</v>
      </c>
      <c r="H76" s="13">
        <f>+H42-'Biennio 2006-2007 arretrato'!H6</f>
        <v>283.7800000000002</v>
      </c>
      <c r="I76" s="13">
        <f>+I42-'Biennio 2006-2007 arretrato'!I6</f>
        <v>285.25</v>
      </c>
      <c r="J76" s="13">
        <f>+J42-'Biennio 2006-2007 arretrato'!J6</f>
        <v>286.72000000000025</v>
      </c>
      <c r="K76" s="13">
        <f>+K42-'Biennio 2006-2007 arretrato'!K6</f>
        <v>288.19000000000005</v>
      </c>
      <c r="L76" s="13">
        <f>+L42-'Biennio 2006-2007 arretrato'!L6</f>
        <v>289.65999999999985</v>
      </c>
      <c r="M76" s="13">
        <f>+M42-'Biennio 2006-2007 arretrato'!M6</f>
        <v>291.1300000000001</v>
      </c>
      <c r="N76" s="13">
        <f>+N42-'Biennio 2006-2007 arretrato'!N6</f>
        <v>292.5999999999999</v>
      </c>
      <c r="P76" s="6"/>
      <c r="Q76" s="7"/>
      <c r="R76" s="7"/>
      <c r="V76" s="41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2.75">
      <c r="A77" s="5" t="s">
        <v>10</v>
      </c>
      <c r="B77" s="13">
        <f>+B43-'Biennio 2006-2007 arretrato'!B7</f>
        <v>259.98</v>
      </c>
      <c r="C77" s="13">
        <f>+C43-'Biennio 2006-2007 arretrato'!C7</f>
        <v>261.4499999999998</v>
      </c>
      <c r="D77" s="13">
        <f>+D43-'Biennio 2006-2007 arretrato'!D7</f>
        <v>262.9200000000001</v>
      </c>
      <c r="E77" s="13">
        <f>+E43-'Biennio 2006-2007 arretrato'!E7</f>
        <v>264.3899999999999</v>
      </c>
      <c r="F77" s="13">
        <f>+F43-'Biennio 2006-2007 arretrato'!F7</f>
        <v>265.8599999999997</v>
      </c>
      <c r="G77" s="13">
        <f>+G43-'Biennio 2006-2007 arretrato'!G7</f>
        <v>267.3300000000004</v>
      </c>
      <c r="H77" s="13">
        <f>+H43-'Biennio 2006-2007 arretrato'!H7</f>
        <v>268.8000000000002</v>
      </c>
      <c r="I77" s="13">
        <f>+I43-'Biennio 2006-2007 arretrato'!I7</f>
        <v>270.27</v>
      </c>
      <c r="J77" s="13">
        <f>+J43-'Biennio 2006-2007 arretrato'!J7</f>
        <v>271.74000000000024</v>
      </c>
      <c r="K77" s="13">
        <f>+K43-'Biennio 2006-2007 arretrato'!K7</f>
        <v>273.21000000000004</v>
      </c>
      <c r="L77" s="13">
        <f>+L43-'Biennio 2006-2007 arretrato'!L7</f>
        <v>274.67999999999984</v>
      </c>
      <c r="M77" s="13">
        <f>+M43-'Biennio 2006-2007 arretrato'!M7</f>
        <v>276.14999999999964</v>
      </c>
      <c r="N77" s="13">
        <f>+N43-'Biennio 2006-2007 arretrato'!N7</f>
        <v>277.62000000000035</v>
      </c>
      <c r="P77" s="6"/>
      <c r="Q77" s="7"/>
      <c r="R77" s="7"/>
      <c r="V77" s="41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2.75">
      <c r="A78" s="5" t="s">
        <v>11</v>
      </c>
      <c r="B78" s="13">
        <f>+B44-'Biennio 2006-2007 arretrato'!B8</f>
        <v>229.72000000000025</v>
      </c>
      <c r="C78" s="13">
        <f>+C44-'Biennio 2006-2007 arretrato'!C8</f>
        <v>231.19000000000005</v>
      </c>
      <c r="D78" s="13">
        <f>+D44-'Biennio 2006-2007 arretrato'!D8</f>
        <v>232.6600000000003</v>
      </c>
      <c r="E78" s="13">
        <f>+E44-'Biennio 2006-2007 arretrato'!E8</f>
        <v>234.1300000000001</v>
      </c>
      <c r="F78" s="13">
        <f>+F44-'Biennio 2006-2007 arretrato'!F8</f>
        <v>235.60000000000036</v>
      </c>
      <c r="G78" s="13">
        <f>+G44-'Biennio 2006-2007 arretrato'!G8</f>
        <v>237.07000000000062</v>
      </c>
      <c r="H78" s="13">
        <f>+H44-'Biennio 2006-2007 arretrato'!H8</f>
        <v>238.54000000000042</v>
      </c>
      <c r="I78" s="13">
        <f>+I44-'Biennio 2006-2007 arretrato'!I8</f>
        <v>240.01000000000022</v>
      </c>
      <c r="J78" s="13">
        <f>+J44-'Biennio 2006-2007 arretrato'!J8</f>
        <v>241.48000000000047</v>
      </c>
      <c r="K78" s="13">
        <f>+K44-'Biennio 2006-2007 arretrato'!K8</f>
        <v>242.95000000000027</v>
      </c>
      <c r="L78" s="13">
        <f>+L44-'Biennio 2006-2007 arretrato'!L8</f>
        <v>244.42000000000007</v>
      </c>
      <c r="M78" s="13">
        <f>+M44-'Biennio 2006-2007 arretrato'!M8</f>
        <v>245.89000000000033</v>
      </c>
      <c r="N78" s="13">
        <f>+N44-'Biennio 2006-2007 arretrato'!N8</f>
        <v>247.36000000000013</v>
      </c>
      <c r="P78" s="6"/>
      <c r="Q78" s="7"/>
      <c r="R78" s="7"/>
      <c r="V78" s="41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2.75">
      <c r="A79" s="5" t="s">
        <v>12</v>
      </c>
      <c r="B79" s="13">
        <f>+B45-'Biennio 2006-2007 arretrato'!B9</f>
        <v>215.33999999999992</v>
      </c>
      <c r="C79" s="13">
        <f>+C45-'Biennio 2006-2007 arretrato'!C9</f>
        <v>216.80999999999995</v>
      </c>
      <c r="D79" s="13">
        <f>+D45-'Biennio 2006-2007 arretrato'!D9</f>
        <v>218.27999999999975</v>
      </c>
      <c r="E79" s="13">
        <f>+E45-'Biennio 2006-2007 arretrato'!E9</f>
        <v>219.74999999999955</v>
      </c>
      <c r="F79" s="13">
        <f>+F45-'Biennio 2006-2007 arretrato'!F9</f>
        <v>221.22000000000025</v>
      </c>
      <c r="G79" s="13">
        <f>+G45-'Biennio 2006-2007 arretrato'!G9</f>
        <v>222.69000000000005</v>
      </c>
      <c r="H79" s="13">
        <f>+H45-'Biennio 2006-2007 arretrato'!H9</f>
        <v>224.15999999999985</v>
      </c>
      <c r="I79" s="13">
        <f>+I45-'Biennio 2006-2007 arretrato'!I9</f>
        <v>225.6300000000001</v>
      </c>
      <c r="J79" s="13">
        <f>+J45-'Biennio 2006-2007 arretrato'!J9</f>
        <v>227.0999999999999</v>
      </c>
      <c r="K79" s="13">
        <f>+K45-'Biennio 2006-2007 arretrato'!K9</f>
        <v>228.5699999999997</v>
      </c>
      <c r="L79" s="13">
        <f>+L45-'Biennio 2006-2007 arretrato'!L9</f>
        <v>230.03999999999996</v>
      </c>
      <c r="M79" s="13">
        <f>+M45-'Biennio 2006-2007 arretrato'!M9</f>
        <v>231.51000000000022</v>
      </c>
      <c r="N79" s="13">
        <f>+N45-'Biennio 2006-2007 arretrato'!N9</f>
        <v>232.97999999999956</v>
      </c>
      <c r="P79" s="6"/>
      <c r="Q79" s="7"/>
      <c r="R79" s="7"/>
      <c r="V79" s="41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2.75">
      <c r="A80" s="5" t="s">
        <v>13</v>
      </c>
      <c r="B80" s="13">
        <f>+B46-'Biennio 2006-2007 arretrato'!B10</f>
        <v>202.67000000000007</v>
      </c>
      <c r="C80" s="13">
        <f>+C46-'Biennio 2006-2007 arretrato'!C10</f>
        <v>204.1400000000001</v>
      </c>
      <c r="D80" s="13">
        <f>+D46-'Biennio 2006-2007 arretrato'!D10</f>
        <v>205.6099999999999</v>
      </c>
      <c r="E80" s="13">
        <f>+E46-'Biennio 2006-2007 arretrato'!E10</f>
        <v>207.07999999999993</v>
      </c>
      <c r="F80" s="13">
        <f>+F46-'Biennio 2006-2007 arretrato'!F10</f>
        <v>208.54999999999973</v>
      </c>
      <c r="G80" s="13">
        <f>+G46-'Biennio 2006-2007 arretrato'!G10</f>
        <v>210.02000000000044</v>
      </c>
      <c r="H80" s="13">
        <f>+H46-'Biennio 2006-2007 arretrato'!H10</f>
        <v>211.49000000000024</v>
      </c>
      <c r="I80" s="13">
        <f>+I46-'Biennio 2006-2007 arretrato'!I10</f>
        <v>212.96000000000004</v>
      </c>
      <c r="J80" s="13">
        <f>+J46-'Biennio 2006-2007 arretrato'!J10</f>
        <v>214.42999999999984</v>
      </c>
      <c r="K80" s="13">
        <f>+K46-'Biennio 2006-2007 arretrato'!K10</f>
        <v>215.9000000000001</v>
      </c>
      <c r="L80" s="13">
        <f>+L46-'Biennio 2006-2007 arretrato'!L10</f>
        <v>217.3699999999999</v>
      </c>
      <c r="M80" s="13">
        <f>+M46-'Biennio 2006-2007 arretrato'!M10</f>
        <v>218.84000000000015</v>
      </c>
      <c r="N80" s="13">
        <f>+N46-'Biennio 2006-2007 arretrato'!N10</f>
        <v>220.3100000000004</v>
      </c>
      <c r="P80" s="6"/>
      <c r="Q80" s="7"/>
      <c r="R80" s="7"/>
      <c r="V80" s="41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2.75">
      <c r="A81" s="5" t="s">
        <v>14</v>
      </c>
      <c r="B81" s="13">
        <f>+B47-'Biennio 2006-2007 arretrato'!B11</f>
        <v>198.18000000000006</v>
      </c>
      <c r="C81" s="13">
        <f>+C47-'Biennio 2006-2007 arretrato'!C11</f>
        <v>199.65000000000032</v>
      </c>
      <c r="D81" s="13">
        <f>+D47-'Biennio 2006-2007 arretrato'!D11</f>
        <v>201.12000000000012</v>
      </c>
      <c r="E81" s="13">
        <f>+E47-'Biennio 2006-2007 arretrato'!E11</f>
        <v>202.59000000000015</v>
      </c>
      <c r="F81" s="13">
        <f>+F47-'Biennio 2006-2007 arretrato'!F11</f>
        <v>204.05999999999995</v>
      </c>
      <c r="G81" s="13">
        <f>+G47-'Biennio 2006-2007 arretrato'!G11</f>
        <v>205.5300000000002</v>
      </c>
      <c r="H81" s="13">
        <f>+H47-'Biennio 2006-2007 arretrato'!H11</f>
        <v>207</v>
      </c>
      <c r="I81" s="13">
        <f>+I47-'Biennio 2006-2007 arretrato'!I11</f>
        <v>208.4699999999998</v>
      </c>
      <c r="J81" s="13">
        <f>+J47-'Biennio 2006-2007 arretrato'!J11</f>
        <v>209.9399999999996</v>
      </c>
      <c r="K81" s="13">
        <f>+K47-'Biennio 2006-2007 arretrato'!K11</f>
        <v>211.4100000000003</v>
      </c>
      <c r="L81" s="13">
        <f>+L47-'Biennio 2006-2007 arretrato'!L11</f>
        <v>212.8800000000001</v>
      </c>
      <c r="M81" s="13">
        <f>+M47-'Biennio 2006-2007 arretrato'!M11</f>
        <v>214.35000000000036</v>
      </c>
      <c r="N81" s="13">
        <f>+N47-'Biennio 2006-2007 arretrato'!N11</f>
        <v>215.82000000000016</v>
      </c>
      <c r="P81" s="6"/>
      <c r="Q81" s="7"/>
      <c r="R81" s="7"/>
      <c r="V81" s="41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2.75">
      <c r="A82" s="5" t="s">
        <v>15</v>
      </c>
      <c r="B82" s="13">
        <f>+B48-'Biennio 2006-2007 arretrato'!B12</f>
        <v>182.12999999999988</v>
      </c>
      <c r="C82" s="13">
        <f>+C48-'Biennio 2006-2007 arretrato'!C12</f>
        <v>183.38999999999987</v>
      </c>
      <c r="D82" s="13">
        <f>+D48-'Biennio 2006-2007 arretrato'!D12</f>
        <v>184.64999999999986</v>
      </c>
      <c r="E82" s="13">
        <f>+E48-'Biennio 2006-2007 arretrato'!E12</f>
        <v>185.90999999999985</v>
      </c>
      <c r="F82" s="13">
        <f>+F48-'Biennio 2006-2007 arretrato'!F12</f>
        <v>187.16999999999962</v>
      </c>
      <c r="G82" s="13">
        <f>+G48-'Biennio 2006-2007 arretrato'!G12</f>
        <v>188.4299999999996</v>
      </c>
      <c r="H82" s="13">
        <f>+H48-'Biennio 2006-2007 arretrato'!H12</f>
        <v>189.6899999999996</v>
      </c>
      <c r="I82" s="13">
        <f>+I48-'Biennio 2006-2007 arretrato'!I12</f>
        <v>190.9499999999996</v>
      </c>
      <c r="J82" s="13">
        <f>+J48-'Biennio 2006-2007 arretrato'!J12</f>
        <v>192.21000000000004</v>
      </c>
      <c r="K82" s="13">
        <f>+K48-'Biennio 2006-2007 arretrato'!K12</f>
        <v>193.4699999999998</v>
      </c>
      <c r="L82" s="13">
        <f>+L48-'Biennio 2006-2007 arretrato'!L12</f>
        <v>194.73000000000002</v>
      </c>
      <c r="M82" s="13">
        <f>+M48-'Biennio 2006-2007 arretrato'!M12</f>
        <v>195.98999999999978</v>
      </c>
      <c r="N82" s="13">
        <f>+N48-'Biennio 2006-2007 arretrato'!N12</f>
        <v>197.25</v>
      </c>
      <c r="P82" s="6"/>
      <c r="Q82" s="7"/>
      <c r="R82" s="7"/>
      <c r="V82" s="41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2.75">
      <c r="A83" s="5" t="s">
        <v>16</v>
      </c>
      <c r="B83" s="13">
        <f>+B49-'Biennio 2006-2007 arretrato'!B13</f>
        <v>154.64999999999986</v>
      </c>
      <c r="C83" s="13">
        <f>+C49-'Biennio 2006-2007 arretrato'!C13</f>
        <v>155.68000000000006</v>
      </c>
      <c r="D83" s="13">
        <f>+D49-'Biennio 2006-2007 arretrato'!D13</f>
        <v>156.7099999999998</v>
      </c>
      <c r="E83" s="13">
        <f>+E49-'Biennio 2006-2007 arretrato'!E13</f>
        <v>157.73999999999978</v>
      </c>
      <c r="F83" s="13">
        <f>+F49-'Biennio 2006-2007 arretrato'!F13</f>
        <v>158.76999999999975</v>
      </c>
      <c r="G83" s="13">
        <f>+G49-'Biennio 2006-2007 arretrato'!G13</f>
        <v>159.79999999999995</v>
      </c>
      <c r="H83" s="13">
        <f>+H49-'Biennio 2006-2007 arretrato'!H13</f>
        <v>160.8299999999997</v>
      </c>
      <c r="I83" s="13">
        <f>+I49-'Biennio 2006-2007 arretrato'!I13</f>
        <v>161.85999999999967</v>
      </c>
      <c r="J83" s="13">
        <f>+J49-'Biennio 2006-2007 arretrato'!J13</f>
        <v>162.88999999999987</v>
      </c>
      <c r="K83" s="13">
        <f>+K49-'Biennio 2006-2007 arretrato'!K13</f>
        <v>163.92000000000007</v>
      </c>
      <c r="L83" s="13">
        <f>+L49-'Biennio 2006-2007 arretrato'!L13</f>
        <v>164.95000000000005</v>
      </c>
      <c r="M83" s="13">
        <f>+M49-'Biennio 2006-2007 arretrato'!M13</f>
        <v>165.97999999999956</v>
      </c>
      <c r="N83" s="13">
        <f>+N49-'Biennio 2006-2007 arretrato'!N13</f>
        <v>167.00999999999976</v>
      </c>
      <c r="P83" s="6"/>
      <c r="Q83" s="7"/>
      <c r="R83" s="7"/>
      <c r="V83" s="41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2.75">
      <c r="A84" s="5" t="s">
        <v>17</v>
      </c>
      <c r="B84" s="13">
        <f>+B50-'Biennio 2006-2007 arretrato'!B14</f>
        <v>150.90999999999985</v>
      </c>
      <c r="C84" s="13">
        <f>+C50-'Biennio 2006-2007 arretrato'!C14</f>
        <v>151.93999999999983</v>
      </c>
      <c r="D84" s="13">
        <f>+D50-'Biennio 2006-2007 arretrato'!D14</f>
        <v>152.9699999999998</v>
      </c>
      <c r="E84" s="13">
        <f>+E50-'Biennio 2006-2007 arretrato'!E14</f>
        <v>154</v>
      </c>
      <c r="F84" s="13">
        <f>+F50-'Biennio 2006-2007 arretrato'!F14</f>
        <v>155.02999999999975</v>
      </c>
      <c r="G84" s="13">
        <f>+G50-'Biennio 2006-2007 arretrato'!G14</f>
        <v>156.05999999999972</v>
      </c>
      <c r="H84" s="13">
        <f>+H50-'Biennio 2006-2007 arretrato'!H14</f>
        <v>157.0899999999997</v>
      </c>
      <c r="I84" s="13">
        <f>+I50-'Biennio 2006-2007 arretrato'!I14</f>
        <v>158.1199999999999</v>
      </c>
      <c r="J84" s="13">
        <f>+J50-'Biennio 2006-2007 arretrato'!J14</f>
        <v>159.14999999999986</v>
      </c>
      <c r="K84" s="13">
        <f>+K50-'Biennio 2006-2007 arretrato'!K14</f>
        <v>160.17999999999984</v>
      </c>
      <c r="L84" s="13">
        <f>+L50-'Biennio 2006-2007 arretrato'!L14</f>
        <v>161.20999999999958</v>
      </c>
      <c r="M84" s="13">
        <f>+M50-'Biennio 2006-2007 arretrato'!M14</f>
        <v>162.23999999999978</v>
      </c>
      <c r="N84" s="13">
        <f>+N50-'Biennio 2006-2007 arretrato'!N14</f>
        <v>163.26999999999975</v>
      </c>
      <c r="P84" s="6"/>
      <c r="Q84" s="7"/>
      <c r="R84" s="7"/>
      <c r="V84" s="41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2.75">
      <c r="A85" s="5" t="s">
        <v>18</v>
      </c>
      <c r="B85" s="13">
        <f>+B51-'Biennio 2006-2007 arretrato'!B15</f>
        <v>151.56999999999994</v>
      </c>
      <c r="C85" s="13">
        <f>+C51-'Biennio 2006-2007 arretrato'!C15</f>
        <v>152.31999999999994</v>
      </c>
      <c r="D85" s="13">
        <f>+D51-'Biennio 2006-2007 arretrato'!D15</f>
        <v>153.06999999999994</v>
      </c>
      <c r="E85" s="13">
        <f>+E51-'Biennio 2006-2007 arretrato'!E15</f>
        <v>153.81999999999994</v>
      </c>
      <c r="F85" s="13">
        <f>+F51-'Biennio 2006-2007 arretrato'!F15</f>
        <v>154.56999999999994</v>
      </c>
      <c r="G85" s="13">
        <f>+G51-'Biennio 2006-2007 arretrato'!G15</f>
        <v>155.31999999999994</v>
      </c>
      <c r="H85" s="13">
        <f>+H51-'Biennio 2006-2007 arretrato'!H15</f>
        <v>156.06999999999994</v>
      </c>
      <c r="I85" s="13">
        <f>+I51-'Biennio 2006-2007 arretrato'!I15</f>
        <v>156.81999999999994</v>
      </c>
      <c r="J85" s="13">
        <f>+J51-'Biennio 2006-2007 arretrato'!J15</f>
        <v>157.57000000000016</v>
      </c>
      <c r="K85" s="13">
        <f>+K51-'Biennio 2006-2007 arretrato'!K15</f>
        <v>158.31999999999994</v>
      </c>
      <c r="L85" s="13">
        <f>+L51-'Biennio 2006-2007 arretrato'!L15</f>
        <v>159.06999999999994</v>
      </c>
      <c r="M85" s="13">
        <f>+M51-'Biennio 2006-2007 arretrato'!M15</f>
        <v>159.81999999999994</v>
      </c>
      <c r="N85" s="13">
        <f>+N51-'Biennio 2006-2007 arretrato'!N15</f>
        <v>160.56999999999994</v>
      </c>
      <c r="P85" s="6"/>
      <c r="Q85" s="7"/>
      <c r="R85" s="7"/>
      <c r="V85" s="41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2.75">
      <c r="A86" s="5" t="s">
        <v>19</v>
      </c>
      <c r="B86" s="13">
        <f>+B52-'Biennio 2006-2007 arretrato'!B16</f>
        <v>134.8699999999999</v>
      </c>
      <c r="C86" s="13">
        <f>+C52-'Biennio 2006-2007 arretrato'!C16</f>
        <v>135.58999999999992</v>
      </c>
      <c r="D86" s="13">
        <f>+D52-'Biennio 2006-2007 arretrato'!D16</f>
        <v>136.30999999999995</v>
      </c>
      <c r="E86" s="13">
        <f>+E52-'Biennio 2006-2007 arretrato'!E16</f>
        <v>137.02999999999997</v>
      </c>
      <c r="F86" s="13">
        <f>+F52-'Biennio 2006-2007 arretrato'!F16</f>
        <v>137.74999999999977</v>
      </c>
      <c r="G86" s="13">
        <f>+G52-'Biennio 2006-2007 arretrato'!G16</f>
        <v>138.47000000000003</v>
      </c>
      <c r="H86" s="13">
        <f>+H52-'Biennio 2006-2007 arretrato'!H16</f>
        <v>139.18999999999983</v>
      </c>
      <c r="I86" s="13">
        <f>+I52-'Biennio 2006-2007 arretrato'!I16</f>
        <v>139.91000000000008</v>
      </c>
      <c r="J86" s="13">
        <f>+J52-'Biennio 2006-2007 arretrato'!J16</f>
        <v>140.62999999999988</v>
      </c>
      <c r="K86" s="13">
        <f>+K52-'Biennio 2006-2007 arretrato'!K16</f>
        <v>141.3499999999999</v>
      </c>
      <c r="L86" s="13">
        <f>+L52-'Biennio 2006-2007 arretrato'!L16</f>
        <v>142.06999999999994</v>
      </c>
      <c r="M86" s="13">
        <f>+M52-'Biennio 2006-2007 arretrato'!M16</f>
        <v>142.78999999999996</v>
      </c>
      <c r="N86" s="13">
        <f>+N52-'Biennio 2006-2007 arretrato'!N16</f>
        <v>143.50999999999976</v>
      </c>
      <c r="V86" s="41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7:22" ht="12.75">
      <c r="Q87" s="10"/>
      <c r="V87" s="32"/>
    </row>
    <row r="88" spans="1:22" ht="20.25">
      <c r="A88" s="35" t="str">
        <f>+A71</f>
        <v>Aumento complessivo nel 2009 rispetto al 2005</v>
      </c>
      <c r="H88" s="16" t="s">
        <v>24</v>
      </c>
      <c r="P88" s="2"/>
      <c r="V88" s="32"/>
    </row>
    <row r="89" spans="1:22" ht="12.75">
      <c r="A89" s="46" t="s">
        <v>2</v>
      </c>
      <c r="B89" s="47">
        <v>0</v>
      </c>
      <c r="C89" s="47">
        <f aca="true" t="shared" si="38" ref="C89:N89">1+B89</f>
        <v>1</v>
      </c>
      <c r="D89" s="47">
        <f t="shared" si="38"/>
        <v>2</v>
      </c>
      <c r="E89" s="47">
        <f t="shared" si="38"/>
        <v>3</v>
      </c>
      <c r="F89" s="47">
        <f t="shared" si="38"/>
        <v>4</v>
      </c>
      <c r="G89" s="47">
        <f t="shared" si="38"/>
        <v>5</v>
      </c>
      <c r="H89" s="47">
        <f t="shared" si="38"/>
        <v>6</v>
      </c>
      <c r="I89" s="47">
        <f t="shared" si="38"/>
        <v>7</v>
      </c>
      <c r="J89" s="47">
        <f t="shared" si="38"/>
        <v>8</v>
      </c>
      <c r="K89" s="47">
        <f t="shared" si="38"/>
        <v>9</v>
      </c>
      <c r="L89" s="47">
        <f t="shared" si="38"/>
        <v>10</v>
      </c>
      <c r="M89" s="47">
        <f t="shared" si="38"/>
        <v>11</v>
      </c>
      <c r="N89" s="47">
        <f t="shared" si="38"/>
        <v>12</v>
      </c>
      <c r="P89" s="5"/>
      <c r="Q89" s="5"/>
      <c r="R89" s="5"/>
      <c r="T89" s="18"/>
      <c r="V89" s="32"/>
    </row>
    <row r="90" spans="1:22" ht="12.75">
      <c r="A90" s="5" t="s">
        <v>3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P90" s="6"/>
      <c r="Q90" s="7"/>
      <c r="R90" s="7"/>
      <c r="V90" s="32"/>
    </row>
    <row r="91" spans="1:22" ht="12.75">
      <c r="A91" s="5" t="s">
        <v>7</v>
      </c>
      <c r="B91" s="9">
        <f>+B74/'Biennio 2006-2007 arretrato'!B4</f>
        <v>0.10224112268764621</v>
      </c>
      <c r="C91" s="9">
        <f>+C74/'Biennio 2006-2007 arretrato'!C4</f>
        <v>0.1001880522140877</v>
      </c>
      <c r="D91" s="9">
        <f>+D74/'Biennio 2006-2007 arretrato'!D4</f>
        <v>0.09825005553042924</v>
      </c>
      <c r="E91" s="9">
        <f>+E74/'Biennio 2006-2007 arretrato'!E4</f>
        <v>0.09641772161784348</v>
      </c>
      <c r="F91" s="9">
        <f>+F74/'Biennio 2006-2007 arretrato'!F4</f>
        <v>0.09468263843309777</v>
      </c>
      <c r="G91" s="9">
        <f>+G74/'Biennio 2006-2007 arretrato'!G4</f>
        <v>0.0930372637841442</v>
      </c>
      <c r="H91" s="9">
        <f>+H74/'Biennio 2006-2007 arretrato'!H4</f>
        <v>0.09147481572925018</v>
      </c>
      <c r="I91" s="9">
        <f>+I74/'Biennio 2006-2007 arretrato'!I4</f>
        <v>0.08998917914038718</v>
      </c>
      <c r="J91" s="9">
        <f>+J74/'Biennio 2006-2007 arretrato'!J4</f>
        <v>0.0885748257163214</v>
      </c>
      <c r="K91" s="9">
        <f>+K74/'Biennio 2006-2007 arretrato'!K4</f>
        <v>0.08722674523964559</v>
      </c>
      <c r="L91" s="9"/>
      <c r="M91" s="9"/>
      <c r="N91" s="9"/>
      <c r="P91" s="6"/>
      <c r="Q91" s="7"/>
      <c r="R91" s="7"/>
      <c r="V91" s="32"/>
    </row>
    <row r="92" spans="1:22" ht="12.75">
      <c r="A92" s="5" t="s">
        <v>8</v>
      </c>
      <c r="B92" s="9">
        <f>+B75/'Biennio 2006-2007 arretrato'!B5</f>
        <v>0.10330895531888531</v>
      </c>
      <c r="C92" s="9">
        <f>+C75/'Biennio 2006-2007 arretrato'!C5</f>
        <v>0.10085932063502351</v>
      </c>
      <c r="D92" s="9">
        <f>+D75/'Biennio 2006-2007 arretrato'!D5</f>
        <v>0.09857029711648943</v>
      </c>
      <c r="E92" s="9">
        <f>+E75/'Biennio 2006-2007 arretrato'!E5</f>
        <v>0.09642659036279713</v>
      </c>
      <c r="F92" s="9">
        <f>+F75/'Biennio 2006-2007 arretrato'!F5</f>
        <v>0.09441478813447295</v>
      </c>
      <c r="G92" s="9">
        <f>+G75/'Biennio 2006-2007 arretrato'!G5</f>
        <v>0.0925230794663293</v>
      </c>
      <c r="H92" s="9">
        <f>+H75/'Biennio 2006-2007 arretrato'!H5</f>
        <v>0.09074102262506051</v>
      </c>
      <c r="I92" s="9">
        <f>+I75/'Biennio 2006-2007 arretrato'!I5</f>
        <v>0.0890593522809491</v>
      </c>
      <c r="J92" s="9">
        <f>+J75/'Biennio 2006-2007 arretrato'!J5</f>
        <v>0.08746981837397247</v>
      </c>
      <c r="K92" s="9">
        <f>+K75/'Biennio 2006-2007 arretrato'!K5</f>
        <v>0.08596505075864268</v>
      </c>
      <c r="L92" s="9"/>
      <c r="M92" s="9"/>
      <c r="N92" s="9"/>
      <c r="P92" s="6"/>
      <c r="Q92" s="7"/>
      <c r="R92" s="7"/>
      <c r="V92" s="32"/>
    </row>
    <row r="93" spans="1:22" ht="12.75">
      <c r="A93" s="5" t="s">
        <v>9</v>
      </c>
      <c r="B93" s="9">
        <f>+B76/'Biennio 2006-2007 arretrato'!B6</f>
        <v>0.10317835566062518</v>
      </c>
      <c r="C93" s="9">
        <f>+C76/'Biennio 2006-2007 arretrato'!C6</f>
        <v>0.10191944665663799</v>
      </c>
      <c r="D93" s="9">
        <f>+D76/'Biennio 2006-2007 arretrato'!D6</f>
        <v>0.10070373027779593</v>
      </c>
      <c r="E93" s="9">
        <f>+E76/'Biennio 2006-2007 arretrato'!E6</f>
        <v>0.09952902113348434</v>
      </c>
      <c r="F93" s="9">
        <f>+F76/'Biennio 2006-2007 arretrato'!F6</f>
        <v>0.09839327881832774</v>
      </c>
      <c r="G93" s="9">
        <f>+G76/'Biennio 2006-2007 arretrato'!G6</f>
        <v>0.0972945960849188</v>
      </c>
      <c r="H93" s="9">
        <f>+H76/'Biennio 2006-2007 arretrato'!H6</f>
        <v>0.09623118815574416</v>
      </c>
      <c r="I93" s="9">
        <f>+I76/'Biennio 2006-2007 arretrato'!I6</f>
        <v>0.09520138304831323</v>
      </c>
      <c r="J93" s="9">
        <f>+J76/'Biennio 2006-2007 arretrato'!J6</f>
        <v>0.09420361280317525</v>
      </c>
      <c r="K93" s="9">
        <f>+K76/'Biennio 2006-2007 arretrato'!K6</f>
        <v>0.09323640551802678</v>
      </c>
      <c r="L93" s="9">
        <f>+L76/'Biennio 2006-2007 arretrato'!L6</f>
        <v>0.09229837810279445</v>
      </c>
      <c r="M93" s="9">
        <f>+M76/'Biennio 2006-2007 arretrato'!M6</f>
        <v>0.09138822968069213</v>
      </c>
      <c r="N93" s="9">
        <f>+N76/'Biennio 2006-2007 arretrato'!N6</f>
        <v>0.09050473556904154</v>
      </c>
      <c r="P93" s="6"/>
      <c r="Q93" s="7"/>
      <c r="R93" s="7"/>
      <c r="V93" s="32"/>
    </row>
    <row r="94" spans="1:22" ht="12.75">
      <c r="A94" s="5" t="s">
        <v>10</v>
      </c>
      <c r="B94" s="9">
        <f>+B77/'Biennio 2006-2007 arretrato'!B7</f>
        <v>0.10375792212767997</v>
      </c>
      <c r="C94" s="9">
        <f>+C77/'Biennio 2006-2007 arretrato'!C7</f>
        <v>0.10240973293954508</v>
      </c>
      <c r="D94" s="9">
        <f>+D77/'Biennio 2006-2007 arretrato'!D7</f>
        <v>0.10111063253753388</v>
      </c>
      <c r="E94" s="9">
        <f>+E77/'Biennio 2006-2007 arretrato'!E7</f>
        <v>0.0998579878081022</v>
      </c>
      <c r="F94" s="9">
        <f>+F77/'Biennio 2006-2007 arretrato'!F7</f>
        <v>0.09864935064935053</v>
      </c>
      <c r="G94" s="9">
        <f>+G77/'Biennio 2006-2007 arretrato'!G7</f>
        <v>0.09748244200208596</v>
      </c>
      <c r="H94" s="9">
        <f>+H77/'Biennio 2006-2007 arretrato'!H7</f>
        <v>0.09635513750681089</v>
      </c>
      <c r="I94" s="9">
        <f>+I77/'Biennio 2006-2007 arretrato'!I7</f>
        <v>0.09526545459672472</v>
      </c>
      <c r="J94" s="9">
        <f>+J77/'Biennio 2006-2007 arretrato'!J7</f>
        <v>0.09421154086175106</v>
      </c>
      <c r="K94" s="9">
        <f>+K77/'Biennio 2006-2007 arretrato'!K7</f>
        <v>0.09319166353992565</v>
      </c>
      <c r="L94" s="9">
        <f>+L77/'Biennio 2006-2007 arretrato'!L7</f>
        <v>0.09220420001074166</v>
      </c>
      <c r="M94" s="9">
        <f>+M77/'Biennio 2006-2007 arretrato'!M7</f>
        <v>0.09124762918073726</v>
      </c>
      <c r="N94" s="9">
        <f>+N77/'Biennio 2006-2007 arretrato'!N7</f>
        <v>0.09032052366513553</v>
      </c>
      <c r="P94" s="6"/>
      <c r="Q94" s="7"/>
      <c r="R94" s="7"/>
      <c r="V94" s="32"/>
    </row>
    <row r="95" spans="1:22" ht="12.75">
      <c r="A95" s="5" t="s">
        <v>11</v>
      </c>
      <c r="B95" s="9">
        <f>+B78/'Biennio 2006-2007 arretrato'!B8</f>
        <v>0.10463363197857418</v>
      </c>
      <c r="C95" s="9">
        <f>+C78/'Biennio 2006-2007 arretrato'!C8</f>
        <v>0.10308051060945869</v>
      </c>
      <c r="D95" s="9">
        <f>+D78/'Biennio 2006-2007 arretrato'!D8</f>
        <v>0.10159159880357196</v>
      </c>
      <c r="E95" s="9">
        <f>+E78/'Biennio 2006-2007 arretrato'!E8</f>
        <v>0.10016299534971278</v>
      </c>
      <c r="F95" s="9">
        <f>+F78/'Biennio 2006-2007 arretrato'!F8</f>
        <v>0.09879110880020814</v>
      </c>
      <c r="G95" s="9">
        <f>+G78/'Biennio 2006-2007 arretrato'!G8</f>
        <v>0.09747262732457052</v>
      </c>
      <c r="H95" s="9">
        <f>+H78/'Biennio 2006-2007 arretrato'!H8</f>
        <v>0.09620449201656797</v>
      </c>
      <c r="I95" s="9">
        <f>+I78/'Biennio 2006-2007 arretrato'!I8</f>
        <v>0.09498387320181262</v>
      </c>
      <c r="J95" s="9">
        <f>+J78/'Biennio 2006-2007 arretrato'!J8</f>
        <v>0.09380814935960458</v>
      </c>
      <c r="K95" s="9">
        <f>+K78/'Biennio 2006-2007 arretrato'!K8</f>
        <v>0.0926748883285716</v>
      </c>
      <c r="L95" s="9">
        <f>+L78/'Biennio 2006-2007 arretrato'!L8</f>
        <v>0.09158183051253904</v>
      </c>
      <c r="M95" s="9">
        <f>+M78/'Biennio 2006-2007 arretrato'!M8</f>
        <v>0.09052687384259697</v>
      </c>
      <c r="N95" s="9">
        <f>+N78/'Biennio 2006-2007 arretrato'!N8</f>
        <v>0.08950806028477869</v>
      </c>
      <c r="P95" s="6"/>
      <c r="Q95" s="7"/>
      <c r="R95" s="7"/>
      <c r="V95" s="32"/>
    </row>
    <row r="96" spans="1:22" ht="12.75">
      <c r="A96" s="5" t="s">
        <v>12</v>
      </c>
      <c r="B96" s="9">
        <f>+B79/'Biennio 2006-2007 arretrato'!B9</f>
        <v>0.10551951233854051</v>
      </c>
      <c r="C96" s="9">
        <f>+C79/'Biennio 2006-2007 arretrato'!C9</f>
        <v>0.10383123413629614</v>
      </c>
      <c r="D96" s="9">
        <f>+D79/'Biennio 2006-2007 arretrato'!D9</f>
        <v>0.10221780991271108</v>
      </c>
      <c r="E96" s="9">
        <f>+E79/'Biennio 2006-2007 arretrato'!E9</f>
        <v>0.10067436938216381</v>
      </c>
      <c r="F96" s="9">
        <f>+F79/'Biennio 2006-2007 arretrato'!F9</f>
        <v>0.09919645579610077</v>
      </c>
      <c r="G96" s="9">
        <f>+G79/'Biennio 2006-2007 arretrato'!G9</f>
        <v>0.09777998296347688</v>
      </c>
      <c r="H96" s="9">
        <f>+H79/'Biennio 2006-2007 arretrato'!H9</f>
        <v>0.09642119752236744</v>
      </c>
      <c r="I96" s="9">
        <f>+I79/'Biennio 2006-2007 arretrato'!I9</f>
        <v>0.09511664572917286</v>
      </c>
      <c r="J96" s="9">
        <f>+J79/'Biennio 2006-2007 arretrato'!J9</f>
        <v>0.09386314414667611</v>
      </c>
      <c r="K96" s="9">
        <f>+K79/'Biennio 2006-2007 arretrato'!K9</f>
        <v>0.09265775370720186</v>
      </c>
      <c r="L96" s="9">
        <f>+L79/'Biennio 2006-2007 arretrato'!L9</f>
        <v>0.0914977567060171</v>
      </c>
      <c r="M96" s="9">
        <f>+M79/'Biennio 2006-2007 arretrato'!M9</f>
        <v>0.09038063634589116</v>
      </c>
      <c r="N96" s="9">
        <f>+N79/'Biennio 2006-2007 arretrato'!N9</f>
        <v>0.08930405850876234</v>
      </c>
      <c r="P96" s="6"/>
      <c r="Q96" s="7"/>
      <c r="R96" s="7"/>
      <c r="V96" s="32"/>
    </row>
    <row r="97" spans="1:22" ht="12.75">
      <c r="A97" s="5" t="s">
        <v>13</v>
      </c>
      <c r="B97" s="9">
        <f>+B80/'Biennio 2006-2007 arretrato'!B10</f>
        <v>0.10521479558728103</v>
      </c>
      <c r="C97" s="9">
        <f>+C80/'Biennio 2006-2007 arretrato'!C10</f>
        <v>0.10343587067222682</v>
      </c>
      <c r="D97" s="9">
        <f>+D80/'Biennio 2006-2007 arretrato'!D10</f>
        <v>0.10174028788725978</v>
      </c>
      <c r="E97" s="9">
        <f>+E80/'Biennio 2006-2007 arretrato'!E10</f>
        <v>0.1001223244547375</v>
      </c>
      <c r="F97" s="9">
        <f>+F80/'Biennio 2006-2007 arretrato'!F10</f>
        <v>0.09857676982052445</v>
      </c>
      <c r="G97" s="9">
        <f>+G80/'Biennio 2006-2007 arretrato'!G10</f>
        <v>0.09709886959938993</v>
      </c>
      <c r="H97" s="9">
        <f>+H80/'Biennio 2006-2007 arretrato'!H10</f>
        <v>0.09568427672386892</v>
      </c>
      <c r="I97" s="9">
        <f>+I80/'Biennio 2006-2007 arretrato'!I10</f>
        <v>0.09432900873925312</v>
      </c>
      <c r="J97" s="9">
        <f>+J80/'Biennio 2006-2007 arretrato'!J10</f>
        <v>0.09302941036108922</v>
      </c>
      <c r="K97" s="9">
        <f>+K80/'Biennio 2006-2007 arretrato'!K10</f>
        <v>0.09178212055383861</v>
      </c>
      <c r="L97" s="9">
        <f>+L80/'Biennio 2006-2007 arretrato'!L10</f>
        <v>0.09058404350634462</v>
      </c>
      <c r="M97" s="9">
        <f>+M80/'Biennio 2006-2007 arretrato'!M10</f>
        <v>0.08943232297639148</v>
      </c>
      <c r="N97" s="9">
        <f>+N80/'Biennio 2006-2007 arretrato'!N10</f>
        <v>0.08832431955675488</v>
      </c>
      <c r="P97" s="6"/>
      <c r="Q97" s="7"/>
      <c r="R97" s="7"/>
      <c r="V97" s="32"/>
    </row>
    <row r="98" spans="1:22" ht="12.75">
      <c r="A98" s="5" t="s">
        <v>14</v>
      </c>
      <c r="B98" s="9">
        <f>+B81/'Biennio 2006-2007 arretrato'!B11</f>
        <v>0.10888532372203423</v>
      </c>
      <c r="C98" s="9">
        <f>+C81/'Biennio 2006-2007 arretrato'!C11</f>
        <v>0.10691221042936261</v>
      </c>
      <c r="D98" s="9">
        <f>+D81/'Biennio 2006-2007 arretrato'!D11</f>
        <v>0.10503666255823191</v>
      </c>
      <c r="E98" s="9">
        <f>+E81/'Biennio 2006-2007 arretrato'!E11</f>
        <v>0.1032516181642119</v>
      </c>
      <c r="F98" s="9">
        <f>+F81/'Biennio 2006-2007 arretrato'!F11</f>
        <v>0.1015506807866868</v>
      </c>
      <c r="G98" s="9">
        <f>+G81/'Biennio 2006-2007 arretrato'!G11</f>
        <v>0.09992804286311624</v>
      </c>
      <c r="H98" s="9">
        <f>+H81/'Biennio 2006-2007 arretrato'!H11</f>
        <v>0.09837841948177861</v>
      </c>
      <c r="I98" s="9">
        <f>+I81/'Biennio 2006-2007 arretrato'!I11</f>
        <v>0.09689699088061121</v>
      </c>
      <c r="J98" s="9">
        <f>+J81/'Biennio 2006-2007 arretrato'!J11</f>
        <v>0.095479352374022</v>
      </c>
      <c r="K98" s="9">
        <f>+K81/'Biennio 2006-2007 arretrato'!K11</f>
        <v>0.09412147061180529</v>
      </c>
      <c r="L98" s="9">
        <f>+L81/'Biennio 2006-2007 arretrato'!L11</f>
        <v>0.09281964525524534</v>
      </c>
      <c r="M98" s="9">
        <f>+M81/'Biennio 2006-2007 arretrato'!M11</f>
        <v>0.09157047530352629</v>
      </c>
      <c r="N98" s="9">
        <f>+N81/'Biennio 2006-2007 arretrato'!N11</f>
        <v>0.09037082942516422</v>
      </c>
      <c r="P98" s="6"/>
      <c r="Q98" s="7"/>
      <c r="R98" s="7"/>
      <c r="V98" s="32"/>
    </row>
    <row r="99" spans="1:22" ht="12.75">
      <c r="A99" s="5" t="s">
        <v>15</v>
      </c>
      <c r="B99" s="9">
        <f>+B82/'Biennio 2006-2007 arretrato'!B12</f>
        <v>0.10626578991895716</v>
      </c>
      <c r="C99" s="9">
        <f>+C82/'Biennio 2006-2007 arretrato'!C12</f>
        <v>0.10452908050432039</v>
      </c>
      <c r="D99" s="9">
        <f>+D82/'Biennio 2006-2007 arretrato'!D12</f>
        <v>0.10287080006908186</v>
      </c>
      <c r="E99" s="9">
        <f>+E82/'Biennio 2006-2007 arretrato'!E12</f>
        <v>0.10128575320076265</v>
      </c>
      <c r="F99" s="9">
        <f>+F82/'Biennio 2006-2007 arretrato'!F12</f>
        <v>0.0997691934563944</v>
      </c>
      <c r="G99" s="9">
        <f>+G82/'Biennio 2006-2007 arretrato'!G12</f>
        <v>0.09831677589013628</v>
      </c>
      <c r="H99" s="9">
        <f>+H82/'Biennio 2006-2007 arretrato'!H12</f>
        <v>0.09692451547961493</v>
      </c>
      <c r="I99" s="9">
        <f>+I82/'Biennio 2006-2007 arretrato'!I12</f>
        <v>0.09558875061322954</v>
      </c>
      <c r="J99" s="9">
        <f>+J82/'Biennio 2006-2007 arretrato'!J12</f>
        <v>0.0943061109339352</v>
      </c>
      <c r="K99" s="9">
        <f>+K82/'Biennio 2006-2007 arretrato'!K12</f>
        <v>0.09307348894490723</v>
      </c>
      <c r="L99" s="9">
        <f>+L82/'Biennio 2006-2007 arretrato'!L12</f>
        <v>0.09188801487346701</v>
      </c>
      <c r="M99" s="9">
        <f>+M82/'Biennio 2006-2007 arretrato'!M12</f>
        <v>0.09074703436524756</v>
      </c>
      <c r="N99" s="9">
        <f>+N82/'Biennio 2006-2007 arretrato'!N12</f>
        <v>0.08964808864366645</v>
      </c>
      <c r="P99" s="6"/>
      <c r="Q99" s="7"/>
      <c r="R99" s="7"/>
      <c r="V99" s="32"/>
    </row>
    <row r="100" spans="1:22" ht="12.75">
      <c r="A100" s="5" t="s">
        <v>16</v>
      </c>
      <c r="B100" s="9">
        <f>+B83/'Biennio 2006-2007 arretrato'!B13</f>
        <v>0.09269359865739622</v>
      </c>
      <c r="C100" s="9">
        <f>+C83/'Biennio 2006-2007 arretrato'!C13</f>
        <v>0.09149466359490342</v>
      </c>
      <c r="D100" s="9">
        <f>+D83/'Biennio 2006-2007 arretrato'!D13</f>
        <v>0.09034151178342469</v>
      </c>
      <c r="E100" s="9">
        <f>+E83/'Biennio 2006-2007 arretrato'!E13</f>
        <v>0.0892315698963659</v>
      </c>
      <c r="F100" s="9">
        <f>+F83/'Biennio 2006-2007 arretrato'!F13</f>
        <v>0.08816245391142094</v>
      </c>
      <c r="G100" s="9">
        <f>+G83/'Biennio 2006-2007 arretrato'!G13</f>
        <v>0.08713195201744818</v>
      </c>
      <c r="H100" s="9">
        <f>+H83/'Biennio 2006-2007 arretrato'!H13</f>
        <v>0.08613800934058854</v>
      </c>
      <c r="I100" s="9">
        <f>+I83/'Biennio 2006-2007 arretrato'!I13</f>
        <v>0.08517871426767126</v>
      </c>
      <c r="J100" s="9">
        <f>+J83/'Biennio 2006-2007 arretrato'!J13</f>
        <v>0.08425228617536303</v>
      </c>
      <c r="K100" s="9">
        <f>+K83/'Biennio 2006-2007 arretrato'!K13</f>
        <v>0.08335706439933285</v>
      </c>
      <c r="L100" s="9">
        <f>+L83/'Biennio 2006-2007 arretrato'!L13</f>
        <v>0.08249149829965995</v>
      </c>
      <c r="M100" s="9">
        <f>+M83/'Biennio 2006-2007 arretrato'!M13</f>
        <v>0.08165413829745344</v>
      </c>
      <c r="N100" s="9">
        <f>+N83/'Biennio 2006-2007 arretrato'!N13</f>
        <v>0.08084362777369</v>
      </c>
      <c r="P100" s="6"/>
      <c r="Q100" s="7"/>
      <c r="R100" s="7"/>
      <c r="V100" s="32"/>
    </row>
    <row r="101" spans="1:22" ht="12.75">
      <c r="A101" s="5" t="s">
        <v>17</v>
      </c>
      <c r="B101" s="9">
        <f>+B84/'Biennio 2006-2007 arretrato'!B14</f>
        <v>0.09298728826613913</v>
      </c>
      <c r="C101" s="9">
        <f>+C84/'Biennio 2006-2007 arretrato'!C14</f>
        <v>0.0917495456000192</v>
      </c>
      <c r="D101" s="9">
        <f>+D84/'Biennio 2006-2007 arretrato'!D14</f>
        <v>0.09056034099991107</v>
      </c>
      <c r="E101" s="9">
        <f>+E84/'Biennio 2006-2007 arretrato'!E14</f>
        <v>0.0894168742415533</v>
      </c>
      <c r="F101" s="9">
        <f>+F84/'Biennio 2006-2007 arretrato'!F14</f>
        <v>0.08831655643475224</v>
      </c>
      <c r="G101" s="9">
        <f>+G84/'Biennio 2006-2007 arretrato'!G14</f>
        <v>0.08725699045574233</v>
      </c>
      <c r="H101" s="9">
        <f>+H84/'Biennio 2006-2007 arretrato'!H14</f>
        <v>0.08623595351416022</v>
      </c>
      <c r="I101" s="9">
        <f>+I84/'Biennio 2006-2007 arretrato'!I14</f>
        <v>0.085251381587815</v>
      </c>
      <c r="J101" s="9">
        <f>+J84/'Biennio 2006-2007 arretrato'!J14</f>
        <v>0.08430135549587622</v>
      </c>
      <c r="K101" s="9">
        <f>+K84/'Biennio 2006-2007 arretrato'!K14</f>
        <v>0.08338408841274542</v>
      </c>
      <c r="L101" s="9">
        <f>+L84/'Biennio 2006-2007 arretrato'!L14</f>
        <v>0.08249791465168264</v>
      </c>
      <c r="M101" s="9">
        <f>+M84/'Biennio 2006-2007 arretrato'!M14</f>
        <v>0.0816412795700547</v>
      </c>
      <c r="N101" s="9">
        <f>+N84/'Biennio 2006-2007 arretrato'!N14</f>
        <v>0.08081273046749313</v>
      </c>
      <c r="P101" s="6"/>
      <c r="Q101" s="7"/>
      <c r="R101" s="7"/>
      <c r="V101" s="32"/>
    </row>
    <row r="102" spans="1:22" ht="12.75">
      <c r="A102" s="5" t="s">
        <v>18</v>
      </c>
      <c r="B102" s="9">
        <f>+B85/'Biennio 2006-2007 arretrato'!B15</f>
        <v>0.0981264242800911</v>
      </c>
      <c r="C102" s="9">
        <f>+C85/'Biennio 2006-2007 arretrato'!C15</f>
        <v>0.09709641434262944</v>
      </c>
      <c r="D102" s="9">
        <f>+D85/'Biennio 2006-2007 arretrato'!D15</f>
        <v>0.09609758547518296</v>
      </c>
      <c r="E102" s="9">
        <f>+E85/'Biennio 2006-2007 arretrato'!E15</f>
        <v>0.09512854289195219</v>
      </c>
      <c r="F102" s="9">
        <f>+F85/'Biennio 2006-2007 arretrato'!F15</f>
        <v>0.09418797377336871</v>
      </c>
      <c r="G102" s="9">
        <f>+G85/'Biennio 2006-2007 arretrato'!G15</f>
        <v>0.09327464133222031</v>
      </c>
      <c r="H102" s="9">
        <f>+H85/'Biennio 2006-2007 arretrato'!H15</f>
        <v>0.09238737938791211</v>
      </c>
      <c r="I102" s="9">
        <f>+I85/'Biennio 2006-2007 arretrato'!I15</f>
        <v>0.09152508739881285</v>
      </c>
      <c r="J102" s="9">
        <f>+J85/'Biennio 2006-2007 arretrato'!J15</f>
        <v>0.09068672590819107</v>
      </c>
      <c r="K102" s="9">
        <f>+K85/'Biennio 2006-2007 arretrato'!K15</f>
        <v>0.08987131236411729</v>
      </c>
      <c r="L102" s="9">
        <f>+L85/'Biennio 2006-2007 arretrato'!L15</f>
        <v>0.08907791727799116</v>
      </c>
      <c r="M102" s="9">
        <f>+M85/'Biennio 2006-2007 arretrato'!M15</f>
        <v>0.08830566069011239</v>
      </c>
      <c r="N102" s="9">
        <f>+N85/'Biennio 2006-2007 arretrato'!N15</f>
        <v>0.08755370891404389</v>
      </c>
      <c r="P102" s="6"/>
      <c r="Q102" s="7"/>
      <c r="R102" s="7"/>
      <c r="V102" s="32"/>
    </row>
    <row r="103" spans="1:22" ht="12.75">
      <c r="A103" s="5" t="s">
        <v>19</v>
      </c>
      <c r="B103" s="9">
        <f>+B86/'Biennio 2006-2007 arretrato'!B16</f>
        <v>0.0889215615172113</v>
      </c>
      <c r="C103" s="9">
        <f>+C86/'Biennio 2006-2007 arretrato'!C16</f>
        <v>0.08806604141227814</v>
      </c>
      <c r="D103" s="9">
        <f>+D86/'Biennio 2006-2007 arretrato'!D16</f>
        <v>0.08723560846052923</v>
      </c>
      <c r="E103" s="9">
        <f>+E86/'Biennio 2006-2007 arretrato'!E16</f>
        <v>0.08642917512898463</v>
      </c>
      <c r="F103" s="9">
        <f>+F86/'Biennio 2006-2007 arretrato'!F16</f>
        <v>0.08564571584896495</v>
      </c>
      <c r="G103" s="9">
        <f>+G86/'Biennio 2006-2007 arretrato'!G16</f>
        <v>0.0848842626649012</v>
      </c>
      <c r="H103" s="9">
        <f>+H86/'Biennio 2006-2007 arretrato'!H16</f>
        <v>0.08414390124471785</v>
      </c>
      <c r="I103" s="9">
        <f>+I86/'Biennio 2006-2007 arretrato'!I16</f>
        <v>0.08342376721722025</v>
      </c>
      <c r="J103" s="9">
        <f>+J86/'Biennio 2006-2007 arretrato'!J16</f>
        <v>0.08272304280563049</v>
      </c>
      <c r="K103" s="9">
        <f>+K86/'Biennio 2006-2007 arretrato'!K16</f>
        <v>0.08204095372971461</v>
      </c>
      <c r="L103" s="9">
        <f>+L86/'Biennio 2006-2007 arretrato'!L16</f>
        <v>0.08137676635182116</v>
      </c>
      <c r="M103" s="9">
        <f>+M86/'Biennio 2006-2007 arretrato'!M16</f>
        <v>0.08072978504472109</v>
      </c>
      <c r="N103" s="9">
        <f>+N86/'Biennio 2006-2007 arretrato'!N16</f>
        <v>0.08009934976139299</v>
      </c>
      <c r="V103" s="32"/>
    </row>
    <row r="104" spans="1:22" ht="12.75">
      <c r="A104" s="32"/>
      <c r="V104" s="32"/>
    </row>
    <row r="105" spans="1:22" ht="12.75">
      <c r="A105" s="41"/>
      <c r="V105" s="32"/>
    </row>
    <row r="106" spans="1:22" ht="20.25">
      <c r="A106" s="35"/>
      <c r="H106" s="16"/>
      <c r="V106" s="32"/>
    </row>
    <row r="107" spans="1:22" ht="12.75">
      <c r="A107" s="3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V107" s="32"/>
    </row>
    <row r="108" spans="1:14" ht="12.75">
      <c r="A108" s="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4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4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4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4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4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4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4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4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4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4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4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4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4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</sheetData>
  <printOptions gridLines="1"/>
  <pageMargins left="0.39" right="0.36" top="1" bottom="1" header="0.22" footer="0.5"/>
  <pageSetup horizontalDpi="600" verticalDpi="600" orientation="landscape" paperSize="9" r:id="rId2"/>
  <headerFooter alignWithMargins="0">
    <oddHeader>&amp;C&amp;14Settore Riscossione
Tablelle Economiche
Nuovo Contratto di Settore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14" width="10.00390625" style="0" customWidth="1"/>
    <col min="15" max="15" width="11.140625" style="0" hidden="1" customWidth="1"/>
    <col min="16" max="16" width="9.140625" style="0" hidden="1" customWidth="1"/>
    <col min="17" max="17" width="11.7109375" style="0" hidden="1" customWidth="1"/>
    <col min="18" max="18" width="10.00390625" style="0" hidden="1" customWidth="1"/>
    <col min="19" max="19" width="9.140625" style="0" hidden="1" customWidth="1"/>
    <col min="20" max="20" width="13.57421875" style="12" hidden="1" customWidth="1"/>
    <col min="21" max="21" width="10.8515625" style="0" hidden="1" customWidth="1"/>
  </cols>
  <sheetData>
    <row r="1" spans="1:18" ht="2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 t="str">
        <f>+A1</f>
        <v>Tabelle al 1.7.2010 (+ 0,75%)</v>
      </c>
      <c r="R1" s="3"/>
    </row>
    <row r="2" spans="1:18" ht="12.75">
      <c r="A2" s="46" t="s">
        <v>2</v>
      </c>
      <c r="B2" s="49">
        <v>0</v>
      </c>
      <c r="C2" s="49">
        <f aca="true" t="shared" si="0" ref="C2:N2">1+B2</f>
        <v>1</v>
      </c>
      <c r="D2" s="49">
        <f t="shared" si="0"/>
        <v>2</v>
      </c>
      <c r="E2" s="49">
        <f t="shared" si="0"/>
        <v>3</v>
      </c>
      <c r="F2" s="49">
        <f t="shared" si="0"/>
        <v>4</v>
      </c>
      <c r="G2" s="49">
        <f t="shared" si="0"/>
        <v>5</v>
      </c>
      <c r="H2" s="49">
        <f t="shared" si="0"/>
        <v>6</v>
      </c>
      <c r="I2" s="49">
        <f t="shared" si="0"/>
        <v>7</v>
      </c>
      <c r="J2" s="49">
        <f t="shared" si="0"/>
        <v>8</v>
      </c>
      <c r="K2" s="49">
        <f t="shared" si="0"/>
        <v>9</v>
      </c>
      <c r="L2" s="49">
        <f t="shared" si="0"/>
        <v>10</v>
      </c>
      <c r="M2" s="49">
        <f t="shared" si="0"/>
        <v>11</v>
      </c>
      <c r="N2" s="49">
        <f t="shared" si="0"/>
        <v>12</v>
      </c>
      <c r="P2" s="5" t="s">
        <v>3</v>
      </c>
      <c r="Q2" s="5" t="s">
        <v>4</v>
      </c>
      <c r="R2" s="5" t="s">
        <v>5</v>
      </c>
    </row>
    <row r="3" spans="1:18" ht="12.75">
      <c r="A3" s="5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6" t="s">
        <v>7</v>
      </c>
      <c r="Q3" s="7">
        <v>3917.03</v>
      </c>
      <c r="R3" s="7">
        <f>94.6+14.19</f>
        <v>108.78999999999999</v>
      </c>
    </row>
    <row r="4" spans="1:18" ht="12.75">
      <c r="A4" s="5" t="s">
        <v>7</v>
      </c>
      <c r="B4" s="12">
        <f aca="true" t="shared" si="1" ref="B4:B16">+$Q3+$R3*B$19</f>
        <v>3917.03</v>
      </c>
      <c r="C4" s="12">
        <f aca="true" t="shared" si="2" ref="C4:C16">+$Q3+$R3*C$19</f>
        <v>4025.82</v>
      </c>
      <c r="D4" s="12">
        <f aca="true" t="shared" si="3" ref="D4:D16">+$Q3+$R3*D$19</f>
        <v>4134.610000000001</v>
      </c>
      <c r="E4" s="12">
        <f aca="true" t="shared" si="4" ref="E4:E16">+$Q3+$R3*E$19</f>
        <v>4243.400000000001</v>
      </c>
      <c r="F4" s="12">
        <f aca="true" t="shared" si="5" ref="F4:F16">+$Q3+$R3*F$19</f>
        <v>4352.1900000000005</v>
      </c>
      <c r="G4" s="12">
        <f aca="true" t="shared" si="6" ref="G4:G16">+$Q3+$R3*G$19</f>
        <v>4460.9800000000005</v>
      </c>
      <c r="H4" s="12">
        <f aca="true" t="shared" si="7" ref="H4:H16">+$Q3+$R3*H$19</f>
        <v>4569.77</v>
      </c>
      <c r="I4" s="12">
        <f aca="true" t="shared" si="8" ref="I4:I16">+$Q3+$R3*I$19</f>
        <v>4678.56</v>
      </c>
      <c r="J4" s="12">
        <f aca="true" t="shared" si="9" ref="J4:J16">+$Q3+$R3*J$19</f>
        <v>4787.35</v>
      </c>
      <c r="K4" s="12">
        <f aca="true" t="shared" si="10" ref="K4:K16">+$Q3+$R3*K$19</f>
        <v>4896.14</v>
      </c>
      <c r="L4" s="12"/>
      <c r="M4" s="12"/>
      <c r="N4" s="12"/>
      <c r="P4" s="6" t="s">
        <v>8</v>
      </c>
      <c r="Q4" s="7">
        <v>3317.99</v>
      </c>
      <c r="R4" s="7">
        <f>94.6+14.19</f>
        <v>108.78999999999999</v>
      </c>
    </row>
    <row r="5" spans="1:18" ht="12.75">
      <c r="A5" s="5" t="s">
        <v>8</v>
      </c>
      <c r="B5" s="12">
        <f t="shared" si="1"/>
        <v>3317.99</v>
      </c>
      <c r="C5" s="12">
        <f t="shared" si="2"/>
        <v>3426.7799999999997</v>
      </c>
      <c r="D5" s="12">
        <f t="shared" si="3"/>
        <v>3535.5699999999997</v>
      </c>
      <c r="E5" s="12">
        <f t="shared" si="4"/>
        <v>3644.3599999999997</v>
      </c>
      <c r="F5" s="12">
        <f t="shared" si="5"/>
        <v>3753.1499999999996</v>
      </c>
      <c r="G5" s="12">
        <f t="shared" si="6"/>
        <v>3861.9399999999996</v>
      </c>
      <c r="H5" s="12">
        <f t="shared" si="7"/>
        <v>3970.7299999999996</v>
      </c>
      <c r="I5" s="12">
        <f t="shared" si="8"/>
        <v>4079.5199999999995</v>
      </c>
      <c r="J5" s="12">
        <f t="shared" si="9"/>
        <v>4188.3099999999995</v>
      </c>
      <c r="K5" s="12">
        <f t="shared" si="10"/>
        <v>4297.099999999999</v>
      </c>
      <c r="L5" s="12"/>
      <c r="M5" s="12"/>
      <c r="N5" s="12"/>
      <c r="P5" s="6" t="s">
        <v>9</v>
      </c>
      <c r="Q5" s="7">
        <v>2961.9</v>
      </c>
      <c r="R5" s="7">
        <f aca="true" t="shared" si="11" ref="R5:R10">41.24+7.93</f>
        <v>49.17</v>
      </c>
    </row>
    <row r="6" spans="1:18" ht="12.75">
      <c r="A6" s="5" t="s">
        <v>9</v>
      </c>
      <c r="B6" s="12">
        <f t="shared" si="1"/>
        <v>2961.9</v>
      </c>
      <c r="C6" s="12">
        <f t="shared" si="2"/>
        <v>3011.07</v>
      </c>
      <c r="D6" s="12">
        <f t="shared" si="3"/>
        <v>3060.2400000000002</v>
      </c>
      <c r="E6" s="12">
        <f t="shared" si="4"/>
        <v>3109.41</v>
      </c>
      <c r="F6" s="12">
        <f t="shared" si="5"/>
        <v>3158.58</v>
      </c>
      <c r="G6" s="12">
        <f t="shared" si="6"/>
        <v>3207.75</v>
      </c>
      <c r="H6" s="12">
        <f t="shared" si="7"/>
        <v>3256.92</v>
      </c>
      <c r="I6" s="12">
        <f t="shared" si="8"/>
        <v>3306.09</v>
      </c>
      <c r="J6" s="12">
        <f t="shared" si="9"/>
        <v>3355.26</v>
      </c>
      <c r="K6" s="12">
        <f t="shared" si="10"/>
        <v>3404.4300000000003</v>
      </c>
      <c r="L6" s="12">
        <f aca="true" t="shared" si="12" ref="L6:L16">+$Q5+$R5*L$19</f>
        <v>3453.6000000000004</v>
      </c>
      <c r="M6" s="12">
        <f aca="true" t="shared" si="13" ref="M6:M16">+$Q5+$R5*M$19</f>
        <v>3502.77</v>
      </c>
      <c r="N6" s="12">
        <f aca="true" t="shared" si="14" ref="N6:N16">+$Q5+$R5*N$19</f>
        <v>3551.94</v>
      </c>
      <c r="P6" s="6" t="s">
        <v>10</v>
      </c>
      <c r="Q6" s="7">
        <v>2786.37</v>
      </c>
      <c r="R6" s="7">
        <f t="shared" si="11"/>
        <v>49.17</v>
      </c>
    </row>
    <row r="7" spans="1:18" ht="12.75">
      <c r="A7" s="5" t="s">
        <v>10</v>
      </c>
      <c r="B7" s="12">
        <f t="shared" si="1"/>
        <v>2786.37</v>
      </c>
      <c r="C7" s="12">
        <f t="shared" si="2"/>
        <v>2835.54</v>
      </c>
      <c r="D7" s="12">
        <f t="shared" si="3"/>
        <v>2884.71</v>
      </c>
      <c r="E7" s="12">
        <f t="shared" si="4"/>
        <v>2933.88</v>
      </c>
      <c r="F7" s="12">
        <f t="shared" si="5"/>
        <v>2983.0499999999997</v>
      </c>
      <c r="G7" s="12">
        <f t="shared" si="6"/>
        <v>3032.22</v>
      </c>
      <c r="H7" s="12">
        <f t="shared" si="7"/>
        <v>3081.39</v>
      </c>
      <c r="I7" s="12">
        <f t="shared" si="8"/>
        <v>3130.56</v>
      </c>
      <c r="J7" s="12">
        <f t="shared" si="9"/>
        <v>3179.73</v>
      </c>
      <c r="K7" s="12">
        <f t="shared" si="10"/>
        <v>3228.9</v>
      </c>
      <c r="L7" s="12">
        <f t="shared" si="12"/>
        <v>3278.0699999999997</v>
      </c>
      <c r="M7" s="12">
        <f t="shared" si="13"/>
        <v>3327.24</v>
      </c>
      <c r="N7" s="12">
        <f t="shared" si="14"/>
        <v>3376.41</v>
      </c>
      <c r="P7" s="6" t="s">
        <v>11</v>
      </c>
      <c r="Q7" s="7">
        <v>2443.57</v>
      </c>
      <c r="R7" s="7">
        <f t="shared" si="11"/>
        <v>49.17</v>
      </c>
    </row>
    <row r="8" spans="1:18" ht="12.75">
      <c r="A8" s="5" t="s">
        <v>11</v>
      </c>
      <c r="B8" s="12">
        <f t="shared" si="1"/>
        <v>2443.57</v>
      </c>
      <c r="C8" s="12">
        <f t="shared" si="2"/>
        <v>2492.7400000000002</v>
      </c>
      <c r="D8" s="12">
        <f t="shared" si="3"/>
        <v>2541.9100000000003</v>
      </c>
      <c r="E8" s="12">
        <f t="shared" si="4"/>
        <v>2591.08</v>
      </c>
      <c r="F8" s="12">
        <f t="shared" si="5"/>
        <v>2640.25</v>
      </c>
      <c r="G8" s="12">
        <f t="shared" si="6"/>
        <v>2689.42</v>
      </c>
      <c r="H8" s="12">
        <f t="shared" si="7"/>
        <v>2738.59</v>
      </c>
      <c r="I8" s="12">
        <f t="shared" si="8"/>
        <v>2787.76</v>
      </c>
      <c r="J8" s="12">
        <f t="shared" si="9"/>
        <v>2836.9300000000003</v>
      </c>
      <c r="K8" s="12">
        <f t="shared" si="10"/>
        <v>2886.1000000000004</v>
      </c>
      <c r="L8" s="12">
        <f t="shared" si="12"/>
        <v>2935.2700000000004</v>
      </c>
      <c r="M8" s="12">
        <f t="shared" si="13"/>
        <v>2984.44</v>
      </c>
      <c r="N8" s="12">
        <f t="shared" si="14"/>
        <v>3033.61</v>
      </c>
      <c r="P8" s="6" t="s">
        <v>12</v>
      </c>
      <c r="Q8" s="7">
        <v>2273.01</v>
      </c>
      <c r="R8" s="7">
        <f t="shared" si="11"/>
        <v>49.17</v>
      </c>
    </row>
    <row r="9" spans="1:18" ht="12.75">
      <c r="A9" s="5" t="s">
        <v>12</v>
      </c>
      <c r="B9" s="12">
        <f t="shared" si="1"/>
        <v>2273.01</v>
      </c>
      <c r="C9" s="12">
        <f t="shared" si="2"/>
        <v>2322.1800000000003</v>
      </c>
      <c r="D9" s="12">
        <f t="shared" si="3"/>
        <v>2371.3500000000004</v>
      </c>
      <c r="E9" s="12">
        <f t="shared" si="4"/>
        <v>2420.5200000000004</v>
      </c>
      <c r="F9" s="12">
        <f t="shared" si="5"/>
        <v>2469.69</v>
      </c>
      <c r="G9" s="12">
        <f t="shared" si="6"/>
        <v>2518.86</v>
      </c>
      <c r="H9" s="12">
        <f t="shared" si="7"/>
        <v>2568.03</v>
      </c>
      <c r="I9" s="12">
        <f t="shared" si="8"/>
        <v>2617.2000000000003</v>
      </c>
      <c r="J9" s="12">
        <f t="shared" si="9"/>
        <v>2666.3700000000003</v>
      </c>
      <c r="K9" s="12">
        <f t="shared" si="10"/>
        <v>2715.5400000000004</v>
      </c>
      <c r="L9" s="12">
        <f t="shared" si="12"/>
        <v>2764.71</v>
      </c>
      <c r="M9" s="12">
        <f t="shared" si="13"/>
        <v>2813.88</v>
      </c>
      <c r="N9" s="12">
        <f t="shared" si="14"/>
        <v>2863.05</v>
      </c>
      <c r="P9" s="6" t="s">
        <v>13</v>
      </c>
      <c r="Q9" s="7">
        <v>2144.9</v>
      </c>
      <c r="R9" s="7">
        <f t="shared" si="11"/>
        <v>49.17</v>
      </c>
    </row>
    <row r="10" spans="1:18" ht="12.75">
      <c r="A10" s="5" t="s">
        <v>13</v>
      </c>
      <c r="B10" s="12">
        <f t="shared" si="1"/>
        <v>2144.9</v>
      </c>
      <c r="C10" s="12">
        <f t="shared" si="2"/>
        <v>2194.07</v>
      </c>
      <c r="D10" s="12">
        <f t="shared" si="3"/>
        <v>2243.2400000000002</v>
      </c>
      <c r="E10" s="12">
        <f t="shared" si="4"/>
        <v>2292.41</v>
      </c>
      <c r="F10" s="12">
        <f t="shared" si="5"/>
        <v>2341.58</v>
      </c>
      <c r="G10" s="12">
        <f t="shared" si="6"/>
        <v>2390.75</v>
      </c>
      <c r="H10" s="12">
        <f t="shared" si="7"/>
        <v>2439.92</v>
      </c>
      <c r="I10" s="12">
        <f t="shared" si="8"/>
        <v>2489.09</v>
      </c>
      <c r="J10" s="12">
        <f t="shared" si="9"/>
        <v>2538.26</v>
      </c>
      <c r="K10" s="12">
        <f t="shared" si="10"/>
        <v>2587.4300000000003</v>
      </c>
      <c r="L10" s="12">
        <f t="shared" si="12"/>
        <v>2636.6000000000004</v>
      </c>
      <c r="M10" s="12">
        <f t="shared" si="13"/>
        <v>2685.77</v>
      </c>
      <c r="N10" s="12">
        <f t="shared" si="14"/>
        <v>2734.94</v>
      </c>
      <c r="P10" s="6" t="s">
        <v>14</v>
      </c>
      <c r="Q10" s="7">
        <v>2033.4</v>
      </c>
      <c r="R10" s="7">
        <f t="shared" si="11"/>
        <v>49.17</v>
      </c>
    </row>
    <row r="11" spans="1:18" ht="12.75">
      <c r="A11" s="5" t="s">
        <v>14</v>
      </c>
      <c r="B11" s="12">
        <f t="shared" si="1"/>
        <v>2033.4</v>
      </c>
      <c r="C11" s="12">
        <f t="shared" si="2"/>
        <v>2082.57</v>
      </c>
      <c r="D11" s="12">
        <f t="shared" si="3"/>
        <v>2131.7400000000002</v>
      </c>
      <c r="E11" s="12">
        <f t="shared" si="4"/>
        <v>2180.91</v>
      </c>
      <c r="F11" s="12">
        <f t="shared" si="5"/>
        <v>2230.08</v>
      </c>
      <c r="G11" s="12">
        <f t="shared" si="6"/>
        <v>2279.25</v>
      </c>
      <c r="H11" s="12">
        <f t="shared" si="7"/>
        <v>2328.42</v>
      </c>
      <c r="I11" s="12">
        <f t="shared" si="8"/>
        <v>2377.59</v>
      </c>
      <c r="J11" s="12">
        <f t="shared" si="9"/>
        <v>2426.76</v>
      </c>
      <c r="K11" s="12">
        <f t="shared" si="10"/>
        <v>2475.9300000000003</v>
      </c>
      <c r="L11" s="12">
        <f t="shared" si="12"/>
        <v>2525.1000000000004</v>
      </c>
      <c r="M11" s="12">
        <f t="shared" si="13"/>
        <v>2574.27</v>
      </c>
      <c r="N11" s="12">
        <f t="shared" si="14"/>
        <v>2623.44</v>
      </c>
      <c r="P11" s="6" t="s">
        <v>15</v>
      </c>
      <c r="Q11" s="7">
        <v>1910.26</v>
      </c>
      <c r="R11" s="7">
        <f>35.31+6.78</f>
        <v>42.09</v>
      </c>
    </row>
    <row r="12" spans="1:18" ht="12.75">
      <c r="A12" s="5" t="s">
        <v>15</v>
      </c>
      <c r="B12" s="12">
        <f t="shared" si="1"/>
        <v>1910.26</v>
      </c>
      <c r="C12" s="12">
        <f t="shared" si="2"/>
        <v>1952.35</v>
      </c>
      <c r="D12" s="12">
        <f t="shared" si="3"/>
        <v>1994.44</v>
      </c>
      <c r="E12" s="12">
        <f t="shared" si="4"/>
        <v>2036.53</v>
      </c>
      <c r="F12" s="12">
        <f t="shared" si="5"/>
        <v>2078.62</v>
      </c>
      <c r="G12" s="12">
        <f t="shared" si="6"/>
        <v>2120.71</v>
      </c>
      <c r="H12" s="12">
        <f t="shared" si="7"/>
        <v>2162.8</v>
      </c>
      <c r="I12" s="12">
        <f t="shared" si="8"/>
        <v>2204.89</v>
      </c>
      <c r="J12" s="12">
        <f t="shared" si="9"/>
        <v>2246.98</v>
      </c>
      <c r="K12" s="12">
        <f t="shared" si="10"/>
        <v>2289.07</v>
      </c>
      <c r="L12" s="12">
        <f t="shared" si="12"/>
        <v>2331.16</v>
      </c>
      <c r="M12" s="12">
        <f t="shared" si="13"/>
        <v>2373.25</v>
      </c>
      <c r="N12" s="12">
        <f t="shared" si="14"/>
        <v>2415.34</v>
      </c>
      <c r="P12" s="6" t="s">
        <v>16</v>
      </c>
      <c r="Q12" s="7">
        <v>1836.72</v>
      </c>
      <c r="R12" s="7">
        <f>28.85+5.55</f>
        <v>34.4</v>
      </c>
    </row>
    <row r="13" spans="1:18" ht="12.75">
      <c r="A13" s="5" t="s">
        <v>16</v>
      </c>
      <c r="B13" s="12">
        <f t="shared" si="1"/>
        <v>1836.72</v>
      </c>
      <c r="C13" s="12">
        <f t="shared" si="2"/>
        <v>1871.1200000000001</v>
      </c>
      <c r="D13" s="12">
        <f t="shared" si="3"/>
        <v>1905.52</v>
      </c>
      <c r="E13" s="12">
        <f t="shared" si="4"/>
        <v>1939.92</v>
      </c>
      <c r="F13" s="12">
        <f t="shared" si="5"/>
        <v>1974.32</v>
      </c>
      <c r="G13" s="12">
        <f t="shared" si="6"/>
        <v>2008.72</v>
      </c>
      <c r="H13" s="12">
        <f t="shared" si="7"/>
        <v>2043.12</v>
      </c>
      <c r="I13" s="12">
        <f t="shared" si="8"/>
        <v>2077.52</v>
      </c>
      <c r="J13" s="12">
        <f t="shared" si="9"/>
        <v>2111.92</v>
      </c>
      <c r="K13" s="12">
        <f t="shared" si="10"/>
        <v>2146.32</v>
      </c>
      <c r="L13" s="12">
        <f t="shared" si="12"/>
        <v>2180.7200000000003</v>
      </c>
      <c r="M13" s="12">
        <f t="shared" si="13"/>
        <v>2215.12</v>
      </c>
      <c r="N13" s="12">
        <f t="shared" si="14"/>
        <v>2249.52</v>
      </c>
      <c r="P13" s="6" t="s">
        <v>17</v>
      </c>
      <c r="Q13" s="7">
        <v>1787.12</v>
      </c>
      <c r="R13" s="7">
        <f>28.85+5.55</f>
        <v>34.4</v>
      </c>
    </row>
    <row r="14" spans="1:18" ht="12.75">
      <c r="A14" s="5" t="s">
        <v>17</v>
      </c>
      <c r="B14" s="12">
        <f t="shared" si="1"/>
        <v>1787.12</v>
      </c>
      <c r="C14" s="12">
        <f t="shared" si="2"/>
        <v>1821.52</v>
      </c>
      <c r="D14" s="12">
        <f t="shared" si="3"/>
        <v>1855.9199999999998</v>
      </c>
      <c r="E14" s="12">
        <f t="shared" si="4"/>
        <v>1890.32</v>
      </c>
      <c r="F14" s="12">
        <f t="shared" si="5"/>
        <v>1924.7199999999998</v>
      </c>
      <c r="G14" s="12">
        <f t="shared" si="6"/>
        <v>1959.12</v>
      </c>
      <c r="H14" s="12">
        <f t="shared" si="7"/>
        <v>1993.52</v>
      </c>
      <c r="I14" s="12">
        <f t="shared" si="8"/>
        <v>2027.9199999999998</v>
      </c>
      <c r="J14" s="12">
        <f t="shared" si="9"/>
        <v>2062.3199999999997</v>
      </c>
      <c r="K14" s="12">
        <f t="shared" si="10"/>
        <v>2096.72</v>
      </c>
      <c r="L14" s="12">
        <f t="shared" si="12"/>
        <v>2131.12</v>
      </c>
      <c r="M14" s="12">
        <f t="shared" si="13"/>
        <v>2165.52</v>
      </c>
      <c r="N14" s="12">
        <f t="shared" si="14"/>
        <v>2199.92</v>
      </c>
      <c r="P14" s="6" t="s">
        <v>18</v>
      </c>
      <c r="Q14" s="7">
        <v>1708.93</v>
      </c>
      <c r="R14" s="7">
        <f>21.01+4.04</f>
        <v>25.05</v>
      </c>
    </row>
    <row r="15" spans="1:18" ht="12.75">
      <c r="A15" s="5" t="s">
        <v>18</v>
      </c>
      <c r="B15" s="12">
        <f t="shared" si="1"/>
        <v>1708.93</v>
      </c>
      <c r="C15" s="12">
        <f t="shared" si="2"/>
        <v>1733.98</v>
      </c>
      <c r="D15" s="12">
        <f t="shared" si="3"/>
        <v>1759.03</v>
      </c>
      <c r="E15" s="12">
        <f t="shared" si="4"/>
        <v>1784.0800000000002</v>
      </c>
      <c r="F15" s="12">
        <f t="shared" si="5"/>
        <v>1809.13</v>
      </c>
      <c r="G15" s="12">
        <f t="shared" si="6"/>
        <v>1834.18</v>
      </c>
      <c r="H15" s="12">
        <f t="shared" si="7"/>
        <v>1859.23</v>
      </c>
      <c r="I15" s="12">
        <f t="shared" si="8"/>
        <v>1884.28</v>
      </c>
      <c r="J15" s="12">
        <f t="shared" si="9"/>
        <v>1909.3300000000002</v>
      </c>
      <c r="K15" s="12">
        <f t="shared" si="10"/>
        <v>1934.38</v>
      </c>
      <c r="L15" s="12">
        <f t="shared" si="12"/>
        <v>1959.43</v>
      </c>
      <c r="M15" s="12">
        <f t="shared" si="13"/>
        <v>1984.48</v>
      </c>
      <c r="N15" s="12">
        <f t="shared" si="14"/>
        <v>2009.5300000000002</v>
      </c>
      <c r="P15" s="6" t="s">
        <v>19</v>
      </c>
      <c r="Q15" s="7">
        <v>1663.99</v>
      </c>
      <c r="R15" s="7">
        <f>19.97+3.84</f>
        <v>23.81</v>
      </c>
    </row>
    <row r="16" spans="1:14" ht="12.75">
      <c r="A16" s="5" t="s">
        <v>19</v>
      </c>
      <c r="B16" s="12">
        <f t="shared" si="1"/>
        <v>1663.99</v>
      </c>
      <c r="C16" s="12">
        <f t="shared" si="2"/>
        <v>1687.8</v>
      </c>
      <c r="D16" s="12">
        <f t="shared" si="3"/>
        <v>1711.61</v>
      </c>
      <c r="E16" s="12">
        <f t="shared" si="4"/>
        <v>1735.42</v>
      </c>
      <c r="F16" s="12">
        <f t="shared" si="5"/>
        <v>1759.23</v>
      </c>
      <c r="G16" s="12">
        <f t="shared" si="6"/>
        <v>1783.04</v>
      </c>
      <c r="H16" s="12">
        <f t="shared" si="7"/>
        <v>1806.85</v>
      </c>
      <c r="I16" s="12">
        <f t="shared" si="8"/>
        <v>1830.66</v>
      </c>
      <c r="J16" s="12">
        <f t="shared" si="9"/>
        <v>1854.47</v>
      </c>
      <c r="K16" s="12">
        <f t="shared" si="10"/>
        <v>1878.28</v>
      </c>
      <c r="L16" s="12">
        <f t="shared" si="12"/>
        <v>1902.09</v>
      </c>
      <c r="M16" s="12">
        <f t="shared" si="13"/>
        <v>1925.9</v>
      </c>
      <c r="N16" s="12">
        <f t="shared" si="14"/>
        <v>1949.71</v>
      </c>
    </row>
    <row r="17" spans="1:14" ht="12.75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20" s="2" customFormat="1" ht="20.25">
      <c r="A18" s="1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P18" s="3"/>
      <c r="Q18" s="3" t="str">
        <f>+A18</f>
        <v>Tabelle a regime 1.12.2010 (+0,75%)</v>
      </c>
      <c r="R18" s="3"/>
      <c r="T18" s="17"/>
    </row>
    <row r="19" spans="1:20" ht="12.75">
      <c r="A19" s="46" t="s">
        <v>2</v>
      </c>
      <c r="B19" s="49">
        <v>0</v>
      </c>
      <c r="C19" s="49">
        <f aca="true" t="shared" si="15" ref="C19:N19">1+B19</f>
        <v>1</v>
      </c>
      <c r="D19" s="49">
        <f t="shared" si="15"/>
        <v>2</v>
      </c>
      <c r="E19" s="49">
        <f t="shared" si="15"/>
        <v>3</v>
      </c>
      <c r="F19" s="49">
        <f t="shared" si="15"/>
        <v>4</v>
      </c>
      <c r="G19" s="49">
        <f t="shared" si="15"/>
        <v>5</v>
      </c>
      <c r="H19" s="49">
        <f t="shared" si="15"/>
        <v>6</v>
      </c>
      <c r="I19" s="49">
        <f t="shared" si="15"/>
        <v>7</v>
      </c>
      <c r="J19" s="49">
        <f t="shared" si="15"/>
        <v>8</v>
      </c>
      <c r="K19" s="49">
        <f t="shared" si="15"/>
        <v>9</v>
      </c>
      <c r="L19" s="49">
        <f t="shared" si="15"/>
        <v>10</v>
      </c>
      <c r="M19" s="49">
        <f t="shared" si="15"/>
        <v>11</v>
      </c>
      <c r="N19" s="49">
        <f t="shared" si="15"/>
        <v>12</v>
      </c>
      <c r="P19" s="5" t="s">
        <v>3</v>
      </c>
      <c r="Q19" s="5" t="s">
        <v>4</v>
      </c>
      <c r="R19" s="5" t="s">
        <v>5</v>
      </c>
      <c r="T19" s="18" t="s">
        <v>6</v>
      </c>
    </row>
    <row r="20" spans="1:20" ht="12.75">
      <c r="A20" s="5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s="6" t="s">
        <v>7</v>
      </c>
      <c r="Q20" s="7">
        <v>3946.42</v>
      </c>
      <c r="R20" s="7">
        <f>95.32+14.29</f>
        <v>109.60999999999999</v>
      </c>
      <c r="T20" s="12">
        <f aca="true" t="shared" si="16" ref="T20:T32">+B21/B$33*100</f>
        <v>235.40057382476274</v>
      </c>
    </row>
    <row r="21" spans="1:20" ht="12.75">
      <c r="A21" s="5" t="s">
        <v>7</v>
      </c>
      <c r="B21" s="12">
        <f aca="true" t="shared" si="17" ref="B21:N33">+$Q20+$R20*B$19</f>
        <v>3946.42</v>
      </c>
      <c r="C21" s="12">
        <f t="shared" si="17"/>
        <v>4056.03</v>
      </c>
      <c r="D21" s="12">
        <f t="shared" si="17"/>
        <v>4165.64</v>
      </c>
      <c r="E21" s="12">
        <f t="shared" si="17"/>
        <v>4275.25</v>
      </c>
      <c r="F21" s="12">
        <f t="shared" si="17"/>
        <v>4384.86</v>
      </c>
      <c r="G21" s="12">
        <f t="shared" si="17"/>
        <v>4494.47</v>
      </c>
      <c r="H21" s="12">
        <f t="shared" si="17"/>
        <v>4604.08</v>
      </c>
      <c r="I21" s="12">
        <f t="shared" si="17"/>
        <v>4713.69</v>
      </c>
      <c r="J21" s="12">
        <f t="shared" si="17"/>
        <v>4823.3</v>
      </c>
      <c r="K21" s="12">
        <f t="shared" si="17"/>
        <v>4932.91</v>
      </c>
      <c r="L21" s="12"/>
      <c r="M21" s="12"/>
      <c r="N21" s="12"/>
      <c r="P21" s="6" t="s">
        <v>8</v>
      </c>
      <c r="Q21" s="7">
        <v>3342.89</v>
      </c>
      <c r="R21" s="7">
        <f>95.32+14.29</f>
        <v>109.60999999999999</v>
      </c>
      <c r="T21" s="12">
        <f t="shared" si="16"/>
        <v>199.40052610544774</v>
      </c>
    </row>
    <row r="22" spans="1:20" ht="12.75">
      <c r="A22" s="5" t="s">
        <v>8</v>
      </c>
      <c r="B22" s="12">
        <f t="shared" si="17"/>
        <v>3342.89</v>
      </c>
      <c r="C22" s="12">
        <f t="shared" si="17"/>
        <v>3452.5</v>
      </c>
      <c r="D22" s="12">
        <f t="shared" si="17"/>
        <v>3562.1099999999997</v>
      </c>
      <c r="E22" s="12">
        <f t="shared" si="17"/>
        <v>3671.72</v>
      </c>
      <c r="F22" s="12">
        <f t="shared" si="17"/>
        <v>3781.33</v>
      </c>
      <c r="G22" s="12">
        <f t="shared" si="17"/>
        <v>3890.9399999999996</v>
      </c>
      <c r="H22" s="12">
        <f t="shared" si="17"/>
        <v>4000.5499999999997</v>
      </c>
      <c r="I22" s="12">
        <f t="shared" si="17"/>
        <v>4110.16</v>
      </c>
      <c r="J22" s="12">
        <f t="shared" si="17"/>
        <v>4219.7699999999995</v>
      </c>
      <c r="K22" s="12">
        <f t="shared" si="17"/>
        <v>4329.38</v>
      </c>
      <c r="L22" s="12"/>
      <c r="M22" s="12"/>
      <c r="N22" s="12"/>
      <c r="P22" s="6" t="s">
        <v>9</v>
      </c>
      <c r="Q22" s="7">
        <v>2984.12</v>
      </c>
      <c r="R22" s="7">
        <f aca="true" t="shared" si="18" ref="R22:R27">41.55+8</f>
        <v>49.55</v>
      </c>
      <c r="T22" s="12">
        <f t="shared" si="16"/>
        <v>178.0002028070887</v>
      </c>
    </row>
    <row r="23" spans="1:20" ht="12.75">
      <c r="A23" s="5" t="s">
        <v>9</v>
      </c>
      <c r="B23" s="12">
        <f t="shared" si="17"/>
        <v>2984.12</v>
      </c>
      <c r="C23" s="12">
        <f t="shared" si="17"/>
        <v>3033.67</v>
      </c>
      <c r="D23" s="12">
        <f t="shared" si="17"/>
        <v>3083.22</v>
      </c>
      <c r="E23" s="12">
        <f t="shared" si="17"/>
        <v>3132.77</v>
      </c>
      <c r="F23" s="12">
        <f t="shared" si="17"/>
        <v>3182.3199999999997</v>
      </c>
      <c r="G23" s="12">
        <f t="shared" si="17"/>
        <v>3231.87</v>
      </c>
      <c r="H23" s="12">
        <f t="shared" si="17"/>
        <v>3281.42</v>
      </c>
      <c r="I23" s="12">
        <f t="shared" si="17"/>
        <v>3330.97</v>
      </c>
      <c r="J23" s="12">
        <f t="shared" si="17"/>
        <v>3380.52</v>
      </c>
      <c r="K23" s="12">
        <f t="shared" si="17"/>
        <v>3430.0699999999997</v>
      </c>
      <c r="L23" s="12">
        <f t="shared" si="17"/>
        <v>3479.62</v>
      </c>
      <c r="M23" s="12">
        <f t="shared" si="17"/>
        <v>3529.17</v>
      </c>
      <c r="N23" s="12">
        <f t="shared" si="17"/>
        <v>3578.72</v>
      </c>
      <c r="P23" s="6" t="s">
        <v>10</v>
      </c>
      <c r="Q23" s="7">
        <v>2807.26</v>
      </c>
      <c r="R23" s="7">
        <f t="shared" si="18"/>
        <v>49.55</v>
      </c>
      <c r="T23" s="12">
        <f t="shared" si="16"/>
        <v>167.45065524584396</v>
      </c>
    </row>
    <row r="24" spans="1:21" ht="12.75">
      <c r="A24" s="5" t="s">
        <v>10</v>
      </c>
      <c r="B24" s="12">
        <f t="shared" si="17"/>
        <v>2807.26</v>
      </c>
      <c r="C24" s="12">
        <f t="shared" si="17"/>
        <v>2856.8100000000004</v>
      </c>
      <c r="D24" s="12">
        <f t="shared" si="17"/>
        <v>2906.36</v>
      </c>
      <c r="E24" s="12">
        <f t="shared" si="17"/>
        <v>2955.9100000000003</v>
      </c>
      <c r="F24" s="12">
        <f t="shared" si="17"/>
        <v>3005.46</v>
      </c>
      <c r="G24" s="12">
        <f t="shared" si="17"/>
        <v>3055.01</v>
      </c>
      <c r="H24" s="12">
        <f t="shared" si="17"/>
        <v>3104.5600000000004</v>
      </c>
      <c r="I24" s="12">
        <f t="shared" si="17"/>
        <v>3154.11</v>
      </c>
      <c r="J24" s="12">
        <f t="shared" si="17"/>
        <v>3203.6600000000003</v>
      </c>
      <c r="K24" s="12">
        <f t="shared" si="17"/>
        <v>3253.21</v>
      </c>
      <c r="L24" s="12">
        <f t="shared" si="17"/>
        <v>3302.76</v>
      </c>
      <c r="M24" s="12">
        <f t="shared" si="17"/>
        <v>3352.3100000000004</v>
      </c>
      <c r="N24" s="12">
        <f t="shared" si="17"/>
        <v>3401.86</v>
      </c>
      <c r="P24" s="6" t="s">
        <v>11</v>
      </c>
      <c r="Q24" s="7">
        <v>2461.9</v>
      </c>
      <c r="R24" s="7">
        <f t="shared" si="18"/>
        <v>49.55</v>
      </c>
      <c r="T24" s="12">
        <f t="shared" si="16"/>
        <v>146.85022696499192</v>
      </c>
      <c r="U24" s="8"/>
    </row>
    <row r="25" spans="1:21" ht="12.75">
      <c r="A25" s="5" t="s">
        <v>11</v>
      </c>
      <c r="B25" s="12">
        <f t="shared" si="17"/>
        <v>2461.9</v>
      </c>
      <c r="C25" s="12">
        <f t="shared" si="17"/>
        <v>2511.4500000000003</v>
      </c>
      <c r="D25" s="12">
        <f t="shared" si="17"/>
        <v>2561</v>
      </c>
      <c r="E25" s="12">
        <f t="shared" si="17"/>
        <v>2610.55</v>
      </c>
      <c r="F25" s="12">
        <f t="shared" si="17"/>
        <v>2660.1</v>
      </c>
      <c r="G25" s="12">
        <f t="shared" si="17"/>
        <v>2709.65</v>
      </c>
      <c r="H25" s="12">
        <f t="shared" si="17"/>
        <v>2759.2</v>
      </c>
      <c r="I25" s="12">
        <f t="shared" si="17"/>
        <v>2808.75</v>
      </c>
      <c r="J25" s="12">
        <f t="shared" si="17"/>
        <v>2858.3</v>
      </c>
      <c r="K25" s="12">
        <f t="shared" si="17"/>
        <v>2907.85</v>
      </c>
      <c r="L25" s="12">
        <f t="shared" si="17"/>
        <v>2957.4</v>
      </c>
      <c r="M25" s="12">
        <f t="shared" si="17"/>
        <v>3006.95</v>
      </c>
      <c r="N25" s="12">
        <f t="shared" si="17"/>
        <v>3056.5</v>
      </c>
      <c r="P25" s="6" t="s">
        <v>12</v>
      </c>
      <c r="Q25" s="7">
        <v>2290.06</v>
      </c>
      <c r="R25" s="7">
        <f t="shared" si="18"/>
        <v>49.55</v>
      </c>
      <c r="T25" s="12">
        <f t="shared" si="16"/>
        <v>136.6001181053046</v>
      </c>
      <c r="U25" s="8"/>
    </row>
    <row r="26" spans="1:20" ht="12.75">
      <c r="A26" s="5" t="s">
        <v>12</v>
      </c>
      <c r="B26" s="12">
        <f t="shared" si="17"/>
        <v>2290.06</v>
      </c>
      <c r="C26" s="12">
        <f t="shared" si="17"/>
        <v>2339.61</v>
      </c>
      <c r="D26" s="12">
        <f t="shared" si="17"/>
        <v>2389.16</v>
      </c>
      <c r="E26" s="12">
        <f t="shared" si="17"/>
        <v>2438.71</v>
      </c>
      <c r="F26" s="12">
        <f t="shared" si="17"/>
        <v>2488.2599999999998</v>
      </c>
      <c r="G26" s="12">
        <f t="shared" si="17"/>
        <v>2537.81</v>
      </c>
      <c r="H26" s="12">
        <f t="shared" si="17"/>
        <v>2587.3599999999997</v>
      </c>
      <c r="I26" s="12">
        <f t="shared" si="17"/>
        <v>2636.91</v>
      </c>
      <c r="J26" s="12">
        <f t="shared" si="17"/>
        <v>2686.46</v>
      </c>
      <c r="K26" s="12">
        <f t="shared" si="17"/>
        <v>2736.0099999999998</v>
      </c>
      <c r="L26" s="12">
        <f t="shared" si="17"/>
        <v>2785.56</v>
      </c>
      <c r="M26" s="12">
        <f t="shared" si="17"/>
        <v>2835.1099999999997</v>
      </c>
      <c r="N26" s="12">
        <f t="shared" si="17"/>
        <v>2884.66</v>
      </c>
      <c r="P26" s="6" t="s">
        <v>13</v>
      </c>
      <c r="Q26" s="7">
        <v>2160.98</v>
      </c>
      <c r="R26" s="7">
        <f t="shared" si="18"/>
        <v>49.55</v>
      </c>
      <c r="T26" s="12">
        <f t="shared" si="16"/>
        <v>128.9006066317918</v>
      </c>
    </row>
    <row r="27" spans="1:21" ht="12.75">
      <c r="A27" s="5" t="s">
        <v>13</v>
      </c>
      <c r="B27" s="12">
        <f t="shared" si="17"/>
        <v>2160.98</v>
      </c>
      <c r="C27" s="12">
        <f t="shared" si="17"/>
        <v>2210.53</v>
      </c>
      <c r="D27" s="12">
        <f t="shared" si="17"/>
        <v>2260.08</v>
      </c>
      <c r="E27" s="12">
        <f t="shared" si="17"/>
        <v>2309.63</v>
      </c>
      <c r="F27" s="12">
        <f t="shared" si="17"/>
        <v>2359.18</v>
      </c>
      <c r="G27" s="12">
        <f t="shared" si="17"/>
        <v>2408.73</v>
      </c>
      <c r="H27" s="12">
        <f t="shared" si="17"/>
        <v>2458.2799999999997</v>
      </c>
      <c r="I27" s="12">
        <f t="shared" si="17"/>
        <v>2507.83</v>
      </c>
      <c r="J27" s="12">
        <f t="shared" si="17"/>
        <v>2557.38</v>
      </c>
      <c r="K27" s="12">
        <f t="shared" si="17"/>
        <v>2606.93</v>
      </c>
      <c r="L27" s="12">
        <f t="shared" si="17"/>
        <v>2656.48</v>
      </c>
      <c r="M27" s="12">
        <f t="shared" si="17"/>
        <v>2706.0299999999997</v>
      </c>
      <c r="N27" s="12">
        <f t="shared" si="17"/>
        <v>2755.58</v>
      </c>
      <c r="P27" s="6" t="s">
        <v>14</v>
      </c>
      <c r="Q27" s="7">
        <v>2048.65</v>
      </c>
      <c r="R27" s="7">
        <f t="shared" si="18"/>
        <v>49.55</v>
      </c>
      <c r="T27" s="12">
        <f t="shared" si="16"/>
        <v>122.20021831586607</v>
      </c>
      <c r="U27" s="8"/>
    </row>
    <row r="28" spans="1:21" ht="12.75">
      <c r="A28" s="5" t="s">
        <v>14</v>
      </c>
      <c r="B28" s="12">
        <f t="shared" si="17"/>
        <v>2048.65</v>
      </c>
      <c r="C28" s="12">
        <f t="shared" si="17"/>
        <v>2098.2000000000003</v>
      </c>
      <c r="D28" s="12">
        <f t="shared" si="17"/>
        <v>2147.75</v>
      </c>
      <c r="E28" s="12">
        <f t="shared" si="17"/>
        <v>2197.3</v>
      </c>
      <c r="F28" s="12">
        <f t="shared" si="17"/>
        <v>2246.85</v>
      </c>
      <c r="G28" s="12">
        <f t="shared" si="17"/>
        <v>2296.4</v>
      </c>
      <c r="H28" s="12">
        <f t="shared" si="17"/>
        <v>2345.95</v>
      </c>
      <c r="I28" s="12">
        <f t="shared" si="17"/>
        <v>2395.5</v>
      </c>
      <c r="J28" s="12">
        <f t="shared" si="17"/>
        <v>2445.05</v>
      </c>
      <c r="K28" s="12">
        <f t="shared" si="17"/>
        <v>2494.6</v>
      </c>
      <c r="L28" s="12">
        <f t="shared" si="17"/>
        <v>2544.15</v>
      </c>
      <c r="M28" s="12">
        <f t="shared" si="17"/>
        <v>2593.7</v>
      </c>
      <c r="N28" s="12">
        <f t="shared" si="17"/>
        <v>2643.25</v>
      </c>
      <c r="P28" s="6" t="s">
        <v>15</v>
      </c>
      <c r="Q28" s="7">
        <v>1924.59</v>
      </c>
      <c r="R28" s="7">
        <f>35.57+6.84</f>
        <v>42.41</v>
      </c>
      <c r="T28" s="12">
        <f t="shared" si="16"/>
        <v>114.80014554391072</v>
      </c>
      <c r="U28" s="8"/>
    </row>
    <row r="29" spans="1:21" ht="12.75">
      <c r="A29" s="5" t="s">
        <v>15</v>
      </c>
      <c r="B29" s="12">
        <f t="shared" si="17"/>
        <v>1924.59</v>
      </c>
      <c r="C29" s="12">
        <f t="shared" si="17"/>
        <v>1967</v>
      </c>
      <c r="D29" s="12">
        <f t="shared" si="17"/>
        <v>2009.4099999999999</v>
      </c>
      <c r="E29" s="12">
        <f t="shared" si="17"/>
        <v>2051.8199999999997</v>
      </c>
      <c r="F29" s="12">
        <f t="shared" si="17"/>
        <v>2094.23</v>
      </c>
      <c r="G29" s="12">
        <f t="shared" si="17"/>
        <v>2136.64</v>
      </c>
      <c r="H29" s="12">
        <f t="shared" si="17"/>
        <v>2179.0499999999997</v>
      </c>
      <c r="I29" s="12">
        <f t="shared" si="17"/>
        <v>2221.46</v>
      </c>
      <c r="J29" s="12">
        <f t="shared" si="17"/>
        <v>2263.87</v>
      </c>
      <c r="K29" s="12">
        <f t="shared" si="17"/>
        <v>2306.2799999999997</v>
      </c>
      <c r="L29" s="12">
        <f t="shared" si="17"/>
        <v>2348.69</v>
      </c>
      <c r="M29" s="12">
        <f t="shared" si="17"/>
        <v>2391.1</v>
      </c>
      <c r="N29" s="12">
        <f t="shared" si="17"/>
        <v>2433.5099999999998</v>
      </c>
      <c r="P29" s="6" t="s">
        <v>16</v>
      </c>
      <c r="Q29" s="7">
        <v>1850.49</v>
      </c>
      <c r="R29" s="7">
        <f>29.08+5.59</f>
        <v>34.67</v>
      </c>
      <c r="T29" s="12">
        <f t="shared" si="16"/>
        <v>110.38014399303297</v>
      </c>
      <c r="U29" s="8"/>
    </row>
    <row r="30" spans="1:20" ht="12.75">
      <c r="A30" s="5" t="s">
        <v>16</v>
      </c>
      <c r="B30" s="12">
        <f t="shared" si="17"/>
        <v>1850.49</v>
      </c>
      <c r="C30" s="12">
        <f t="shared" si="17"/>
        <v>1885.16</v>
      </c>
      <c r="D30" s="12">
        <f t="shared" si="17"/>
        <v>1919.83</v>
      </c>
      <c r="E30" s="12">
        <f t="shared" si="17"/>
        <v>1954.5</v>
      </c>
      <c r="F30" s="12">
        <f t="shared" si="17"/>
        <v>1989.17</v>
      </c>
      <c r="G30" s="12">
        <f t="shared" si="17"/>
        <v>2023.8400000000001</v>
      </c>
      <c r="H30" s="12">
        <f t="shared" si="17"/>
        <v>2058.51</v>
      </c>
      <c r="I30" s="12">
        <f t="shared" si="17"/>
        <v>2093.18</v>
      </c>
      <c r="J30" s="12">
        <f t="shared" si="17"/>
        <v>2127.85</v>
      </c>
      <c r="K30" s="12">
        <f t="shared" si="17"/>
        <v>2162.52</v>
      </c>
      <c r="L30" s="12">
        <f t="shared" si="17"/>
        <v>2197.19</v>
      </c>
      <c r="M30" s="12">
        <f t="shared" si="17"/>
        <v>2231.86</v>
      </c>
      <c r="N30" s="12">
        <f t="shared" si="17"/>
        <v>2266.53</v>
      </c>
      <c r="P30" s="6" t="s">
        <v>17</v>
      </c>
      <c r="Q30" s="7">
        <v>1800.53</v>
      </c>
      <c r="R30" s="7">
        <f>29.08+5.59</f>
        <v>34.67</v>
      </c>
      <c r="T30" s="12">
        <f t="shared" si="16"/>
        <v>107.40007277195535</v>
      </c>
    </row>
    <row r="31" spans="1:20" ht="12.75">
      <c r="A31" s="5" t="s">
        <v>17</v>
      </c>
      <c r="B31" s="12">
        <f t="shared" si="17"/>
        <v>1800.53</v>
      </c>
      <c r="C31" s="12">
        <f t="shared" si="17"/>
        <v>1835.2</v>
      </c>
      <c r="D31" s="12">
        <f t="shared" si="17"/>
        <v>1869.87</v>
      </c>
      <c r="E31" s="12">
        <f t="shared" si="17"/>
        <v>1904.54</v>
      </c>
      <c r="F31" s="12">
        <f t="shared" si="17"/>
        <v>1939.21</v>
      </c>
      <c r="G31" s="12">
        <f t="shared" si="17"/>
        <v>1973.88</v>
      </c>
      <c r="H31" s="12">
        <f t="shared" si="17"/>
        <v>2008.55</v>
      </c>
      <c r="I31" s="12">
        <f t="shared" si="17"/>
        <v>2043.22</v>
      </c>
      <c r="J31" s="12">
        <f t="shared" si="17"/>
        <v>2077.89</v>
      </c>
      <c r="K31" s="12">
        <f t="shared" si="17"/>
        <v>2112.56</v>
      </c>
      <c r="L31" s="12">
        <f t="shared" si="17"/>
        <v>2147.23</v>
      </c>
      <c r="M31" s="12">
        <f t="shared" si="17"/>
        <v>2181.9</v>
      </c>
      <c r="N31" s="12">
        <f t="shared" si="17"/>
        <v>2216.57</v>
      </c>
      <c r="P31" s="6" t="s">
        <v>18</v>
      </c>
      <c r="Q31" s="7">
        <v>1721.74</v>
      </c>
      <c r="R31" s="7">
        <f>21.16+4.07</f>
        <v>25.23</v>
      </c>
      <c r="T31" s="12">
        <f t="shared" si="16"/>
        <v>102.70031673695324</v>
      </c>
    </row>
    <row r="32" spans="1:20" ht="12.75">
      <c r="A32" s="5" t="s">
        <v>18</v>
      </c>
      <c r="B32" s="12">
        <f t="shared" si="17"/>
        <v>1721.74</v>
      </c>
      <c r="C32" s="12">
        <f t="shared" si="17"/>
        <v>1746.97</v>
      </c>
      <c r="D32" s="12">
        <f t="shared" si="17"/>
        <v>1772.2</v>
      </c>
      <c r="E32" s="12">
        <f t="shared" si="17"/>
        <v>1797.43</v>
      </c>
      <c r="F32" s="12">
        <f t="shared" si="17"/>
        <v>1822.66</v>
      </c>
      <c r="G32" s="12">
        <f t="shared" si="17"/>
        <v>1847.89</v>
      </c>
      <c r="H32" s="12">
        <f t="shared" si="17"/>
        <v>1873.12</v>
      </c>
      <c r="I32" s="12">
        <f t="shared" si="17"/>
        <v>1898.35</v>
      </c>
      <c r="J32" s="12">
        <f t="shared" si="17"/>
        <v>1923.58</v>
      </c>
      <c r="K32" s="12">
        <f t="shared" si="17"/>
        <v>1948.81</v>
      </c>
      <c r="L32" s="12">
        <f t="shared" si="17"/>
        <v>1974.04</v>
      </c>
      <c r="M32" s="12">
        <f t="shared" si="17"/>
        <v>1999.27</v>
      </c>
      <c r="N32" s="12">
        <f t="shared" si="17"/>
        <v>2024.5</v>
      </c>
      <c r="P32" s="6" t="s">
        <v>19</v>
      </c>
      <c r="Q32" s="7">
        <v>1676.47</v>
      </c>
      <c r="R32" s="7">
        <f>20.11+3.87</f>
        <v>23.98</v>
      </c>
      <c r="T32" s="12">
        <f t="shared" si="16"/>
        <v>100</v>
      </c>
    </row>
    <row r="33" spans="1:14" ht="12.75">
      <c r="A33" s="5" t="s">
        <v>19</v>
      </c>
      <c r="B33" s="12">
        <f t="shared" si="17"/>
        <v>1676.47</v>
      </c>
      <c r="C33" s="12">
        <f t="shared" si="17"/>
        <v>1700.45</v>
      </c>
      <c r="D33" s="12">
        <f t="shared" si="17"/>
        <v>1724.43</v>
      </c>
      <c r="E33" s="12">
        <f t="shared" si="17"/>
        <v>1748.41</v>
      </c>
      <c r="F33" s="12">
        <f t="shared" si="17"/>
        <v>1772.39</v>
      </c>
      <c r="G33" s="12">
        <f t="shared" si="17"/>
        <v>1796.3700000000001</v>
      </c>
      <c r="H33" s="12">
        <f t="shared" si="17"/>
        <v>1820.35</v>
      </c>
      <c r="I33" s="12">
        <f t="shared" si="17"/>
        <v>1844.33</v>
      </c>
      <c r="J33" s="12">
        <f t="shared" si="17"/>
        <v>1868.31</v>
      </c>
      <c r="K33" s="12">
        <f t="shared" si="17"/>
        <v>1892.29</v>
      </c>
      <c r="L33" s="12">
        <f t="shared" si="17"/>
        <v>1916.27</v>
      </c>
      <c r="M33" s="12">
        <f t="shared" si="17"/>
        <v>1940.25</v>
      </c>
      <c r="N33" s="12">
        <f t="shared" si="17"/>
        <v>1964.23</v>
      </c>
    </row>
    <row r="35" spans="1:20" s="2" customFormat="1" ht="20.25">
      <c r="A35" s="35" t="s">
        <v>30</v>
      </c>
      <c r="R35" s="11"/>
      <c r="T35" s="17"/>
    </row>
    <row r="36" spans="1:20" ht="12.75">
      <c r="A36" s="46" t="s">
        <v>2</v>
      </c>
      <c r="B36" s="49">
        <v>0</v>
      </c>
      <c r="C36" s="49">
        <f aca="true" t="shared" si="19" ref="C36:N36">1+B36</f>
        <v>1</v>
      </c>
      <c r="D36" s="49">
        <f t="shared" si="19"/>
        <v>2</v>
      </c>
      <c r="E36" s="49">
        <f t="shared" si="19"/>
        <v>3</v>
      </c>
      <c r="F36" s="49">
        <f t="shared" si="19"/>
        <v>4</v>
      </c>
      <c r="G36" s="49">
        <f t="shared" si="19"/>
        <v>5</v>
      </c>
      <c r="H36" s="49">
        <f t="shared" si="19"/>
        <v>6</v>
      </c>
      <c r="I36" s="49">
        <f t="shared" si="19"/>
        <v>7</v>
      </c>
      <c r="J36" s="49">
        <f t="shared" si="19"/>
        <v>8</v>
      </c>
      <c r="K36" s="49">
        <f t="shared" si="19"/>
        <v>9</v>
      </c>
      <c r="L36" s="49">
        <f t="shared" si="19"/>
        <v>10</v>
      </c>
      <c r="M36" s="49">
        <f t="shared" si="19"/>
        <v>11</v>
      </c>
      <c r="N36" s="49">
        <f t="shared" si="19"/>
        <v>12</v>
      </c>
      <c r="P36" s="5"/>
      <c r="Q36" s="5"/>
      <c r="R36" s="5"/>
      <c r="T36" s="18" t="s">
        <v>6</v>
      </c>
    </row>
    <row r="37" spans="1:20" ht="12.75">
      <c r="A37" s="5" t="s">
        <v>3</v>
      </c>
      <c r="P37" s="6"/>
      <c r="Q37" s="7"/>
      <c r="R37" s="7"/>
      <c r="T37" s="12" t="e">
        <f>+Q37/Q$49*100</f>
        <v>#DIV/0!</v>
      </c>
    </row>
    <row r="38" spans="1:20" ht="12.75">
      <c r="A38" s="5" t="s">
        <v>7</v>
      </c>
      <c r="B38" s="13">
        <f>+B21-'Aumento 2009'!B40</f>
        <v>58.539999999999964</v>
      </c>
      <c r="C38" s="13">
        <f>+C21-'Aumento 2009'!C40</f>
        <v>60.18000000000029</v>
      </c>
      <c r="D38" s="13">
        <f>+D21-'Aumento 2009'!D40</f>
        <v>61.82000000000062</v>
      </c>
      <c r="E38" s="13">
        <f>+E21-'Aumento 2009'!E40</f>
        <v>63.460000000000036</v>
      </c>
      <c r="F38" s="13">
        <f>+F21-'Aumento 2009'!F40</f>
        <v>65.09999999999945</v>
      </c>
      <c r="G38" s="13">
        <f>+G21-'Aumento 2009'!G40</f>
        <v>66.73999999999978</v>
      </c>
      <c r="H38" s="13">
        <f>+H21-'Aumento 2009'!H40</f>
        <v>68.38000000000011</v>
      </c>
      <c r="I38" s="13">
        <f>+I21-'Aumento 2009'!I40</f>
        <v>70.01999999999953</v>
      </c>
      <c r="J38" s="13">
        <f>+J21-'Aumento 2009'!J40</f>
        <v>71.65999999999985</v>
      </c>
      <c r="K38" s="13">
        <f>+K21-'Aumento 2009'!K40</f>
        <v>73.29999999999927</v>
      </c>
      <c r="L38" s="13"/>
      <c r="M38" s="13"/>
      <c r="N38" s="13"/>
      <c r="P38" s="6"/>
      <c r="Q38" s="7"/>
      <c r="R38" s="7"/>
      <c r="T38" s="12" t="e">
        <f aca="true" t="shared" si="20" ref="T38:T49">+Q38/Q$49*100</f>
        <v>#DIV/0!</v>
      </c>
    </row>
    <row r="39" spans="1:20" ht="12.75">
      <c r="A39" s="5" t="s">
        <v>8</v>
      </c>
      <c r="B39" s="13">
        <f>+B22-'Aumento 2009'!B41</f>
        <v>49.58999999999969</v>
      </c>
      <c r="C39" s="13">
        <f>+C22-'Aumento 2009'!C41</f>
        <v>51.23000000000002</v>
      </c>
      <c r="D39" s="13">
        <f>+D22-'Aumento 2009'!D41</f>
        <v>52.869999999999436</v>
      </c>
      <c r="E39" s="13">
        <f>+E22-'Aumento 2009'!E41</f>
        <v>54.50999999999976</v>
      </c>
      <c r="F39" s="13">
        <f>+F22-'Aumento 2009'!F41</f>
        <v>56.149999999999636</v>
      </c>
      <c r="G39" s="13">
        <f>+G22-'Aumento 2009'!G41</f>
        <v>57.78999999999951</v>
      </c>
      <c r="H39" s="13">
        <f>+H22-'Aumento 2009'!H41</f>
        <v>59.429999999999836</v>
      </c>
      <c r="I39" s="13">
        <f>+I22-'Aumento 2009'!I41</f>
        <v>61.06999999999971</v>
      </c>
      <c r="J39" s="13">
        <f>+J22-'Aumento 2009'!J41</f>
        <v>62.70999999999913</v>
      </c>
      <c r="K39" s="13">
        <f>+K22-'Aumento 2009'!K41</f>
        <v>64.34999999999945</v>
      </c>
      <c r="L39" s="13"/>
      <c r="M39" s="13"/>
      <c r="N39" s="13"/>
      <c r="P39" s="6"/>
      <c r="Q39" s="7"/>
      <c r="R39" s="7"/>
      <c r="T39" s="12" t="e">
        <f t="shared" si="20"/>
        <v>#DIV/0!</v>
      </c>
    </row>
    <row r="40" spans="1:20" ht="12.75">
      <c r="A40" s="5" t="s">
        <v>9</v>
      </c>
      <c r="B40" s="13">
        <f>+B23-'Aumento 2009'!B42</f>
        <v>44.25999999999976</v>
      </c>
      <c r="C40" s="13">
        <f>+C23-'Aumento 2009'!C42</f>
        <v>45</v>
      </c>
      <c r="D40" s="13">
        <f>+D23-'Aumento 2009'!D42</f>
        <v>45.73999999999978</v>
      </c>
      <c r="E40" s="13">
        <f>+E23-'Aumento 2009'!E42</f>
        <v>46.48000000000002</v>
      </c>
      <c r="F40" s="13">
        <f>+F23-'Aumento 2009'!F42</f>
        <v>47.219999999999345</v>
      </c>
      <c r="G40" s="13">
        <f>+G23-'Aumento 2009'!G42</f>
        <v>47.95999999999958</v>
      </c>
      <c r="H40" s="13">
        <f>+H23-'Aumento 2009'!H42</f>
        <v>48.69999999999982</v>
      </c>
      <c r="I40" s="13">
        <f>+I23-'Aumento 2009'!I42</f>
        <v>49.4399999999996</v>
      </c>
      <c r="J40" s="13">
        <f>+J23-'Aumento 2009'!J42</f>
        <v>50.179999999999836</v>
      </c>
      <c r="K40" s="13">
        <f>+K23-'Aumento 2009'!K42</f>
        <v>50.91999999999962</v>
      </c>
      <c r="L40" s="13">
        <f>+L23-'Aumento 2009'!L42</f>
        <v>51.659999999999854</v>
      </c>
      <c r="M40" s="13">
        <f>+M23-'Aumento 2009'!M42</f>
        <v>52.399999999999636</v>
      </c>
      <c r="N40" s="13">
        <f>+N23-'Aumento 2009'!N42</f>
        <v>53.13999999999987</v>
      </c>
      <c r="P40" s="6"/>
      <c r="Q40" s="7"/>
      <c r="R40" s="7"/>
      <c r="T40" s="12" t="e">
        <f t="shared" si="20"/>
        <v>#DIV/0!</v>
      </c>
    </row>
    <row r="41" spans="1:20" ht="12.75">
      <c r="A41" s="5" t="s">
        <v>10</v>
      </c>
      <c r="B41" s="13">
        <f>+B24-'Aumento 2009'!B43</f>
        <v>41.64000000000033</v>
      </c>
      <c r="C41" s="13">
        <f>+C24-'Aumento 2009'!C43</f>
        <v>42.380000000000564</v>
      </c>
      <c r="D41" s="13">
        <f>+D24-'Aumento 2009'!D43</f>
        <v>43.120000000000346</v>
      </c>
      <c r="E41" s="13">
        <f>+E24-'Aumento 2009'!E43</f>
        <v>43.86000000000058</v>
      </c>
      <c r="F41" s="13">
        <f>+F24-'Aumento 2009'!F43</f>
        <v>44.600000000000364</v>
      </c>
      <c r="G41" s="13">
        <f>+G24-'Aumento 2009'!G43</f>
        <v>45.340000000000146</v>
      </c>
      <c r="H41" s="13">
        <f>+H24-'Aumento 2009'!H43</f>
        <v>46.08000000000038</v>
      </c>
      <c r="I41" s="13">
        <f>+I24-'Aumento 2009'!I43</f>
        <v>46.820000000000164</v>
      </c>
      <c r="J41" s="13">
        <f>+J24-'Aumento 2009'!J43</f>
        <v>47.5600000000004</v>
      </c>
      <c r="K41" s="13">
        <f>+K24-'Aumento 2009'!K43</f>
        <v>48.30000000000018</v>
      </c>
      <c r="L41" s="13">
        <f>+L24-'Aumento 2009'!L43</f>
        <v>49.04000000000042</v>
      </c>
      <c r="M41" s="13">
        <f>+M24-'Aumento 2009'!M43</f>
        <v>49.780000000000655</v>
      </c>
      <c r="N41" s="13">
        <f>+N24-'Aumento 2009'!N43</f>
        <v>50.51999999999998</v>
      </c>
      <c r="P41" s="6"/>
      <c r="Q41" s="7"/>
      <c r="R41" s="7"/>
      <c r="T41" s="12" t="e">
        <f t="shared" si="20"/>
        <v>#DIV/0!</v>
      </c>
    </row>
    <row r="42" spans="1:20" ht="12.75">
      <c r="A42" s="5" t="s">
        <v>11</v>
      </c>
      <c r="B42" s="13">
        <f>+B25-'Aumento 2009'!B44</f>
        <v>36.710000000000036</v>
      </c>
      <c r="C42" s="13">
        <f>+C25-'Aumento 2009'!C44</f>
        <v>37.45000000000027</v>
      </c>
      <c r="D42" s="13">
        <f>+D25-'Aumento 2009'!D44</f>
        <v>38.190000000000055</v>
      </c>
      <c r="E42" s="13">
        <f>+E25-'Aumento 2009'!E44</f>
        <v>38.93000000000029</v>
      </c>
      <c r="F42" s="13">
        <f>+F25-'Aumento 2009'!F44</f>
        <v>39.66999999999962</v>
      </c>
      <c r="G42" s="13">
        <f>+G25-'Aumento 2009'!G44</f>
        <v>40.409999999999854</v>
      </c>
      <c r="H42" s="13">
        <f>+H25-'Aumento 2009'!H44</f>
        <v>41.149999999999636</v>
      </c>
      <c r="I42" s="13">
        <f>+I25-'Aumento 2009'!I44</f>
        <v>41.88999999999987</v>
      </c>
      <c r="J42" s="13">
        <f>+J25-'Aumento 2009'!J44</f>
        <v>42.63000000000011</v>
      </c>
      <c r="K42" s="13">
        <f>+K25-'Aumento 2009'!K44</f>
        <v>43.36999999999989</v>
      </c>
      <c r="L42" s="13">
        <f>+L25-'Aumento 2009'!L44</f>
        <v>44.11000000000013</v>
      </c>
      <c r="M42" s="13">
        <f>+M25-'Aumento 2009'!M44</f>
        <v>44.849999999999454</v>
      </c>
      <c r="N42" s="13">
        <f>+N25-'Aumento 2009'!N44</f>
        <v>45.590000000000146</v>
      </c>
      <c r="P42" s="6"/>
      <c r="Q42" s="7"/>
      <c r="R42" s="7"/>
      <c r="T42" s="12" t="e">
        <f t="shared" si="20"/>
        <v>#DIV/0!</v>
      </c>
    </row>
    <row r="43" spans="1:20" ht="12.75">
      <c r="A43" s="5" t="s">
        <v>12</v>
      </c>
      <c r="B43" s="13">
        <f>+B26-'Aumento 2009'!B45</f>
        <v>33.960000000000036</v>
      </c>
      <c r="C43" s="13">
        <f>+C26-'Aumento 2009'!C45</f>
        <v>34.70000000000027</v>
      </c>
      <c r="D43" s="13">
        <f>+D26-'Aumento 2009'!D45</f>
        <v>35.440000000000055</v>
      </c>
      <c r="E43" s="13">
        <f>+E26-'Aumento 2009'!E45</f>
        <v>36.18000000000029</v>
      </c>
      <c r="F43" s="13">
        <f>+F26-'Aumento 2009'!F45</f>
        <v>36.91999999999962</v>
      </c>
      <c r="G43" s="13">
        <f>+G26-'Aumento 2009'!G45</f>
        <v>37.659999999999854</v>
      </c>
      <c r="H43" s="13">
        <f>+H26-'Aumento 2009'!H45</f>
        <v>38.399999999999636</v>
      </c>
      <c r="I43" s="13">
        <f>+I26-'Aumento 2009'!I45</f>
        <v>39.13999999999987</v>
      </c>
      <c r="J43" s="13">
        <f>+J26-'Aumento 2009'!J45</f>
        <v>39.88000000000011</v>
      </c>
      <c r="K43" s="13">
        <f>+K26-'Aumento 2009'!K45</f>
        <v>40.61999999999989</v>
      </c>
      <c r="L43" s="13">
        <f>+L26-'Aumento 2009'!L45</f>
        <v>41.36000000000013</v>
      </c>
      <c r="M43" s="13">
        <f>+M26-'Aumento 2009'!M45</f>
        <v>42.099999999999454</v>
      </c>
      <c r="N43" s="13">
        <f>+N26-'Aumento 2009'!N45</f>
        <v>42.840000000000146</v>
      </c>
      <c r="P43" s="6"/>
      <c r="Q43" s="7"/>
      <c r="R43" s="7"/>
      <c r="T43" s="12" t="e">
        <f t="shared" si="20"/>
        <v>#DIV/0!</v>
      </c>
    </row>
    <row r="44" spans="1:20" ht="12.75">
      <c r="A44" s="5" t="s">
        <v>13</v>
      </c>
      <c r="B44" s="13">
        <f>+B27-'Aumento 2009'!B46</f>
        <v>32.059999999999945</v>
      </c>
      <c r="C44" s="13">
        <f>+C27-'Aumento 2009'!C46</f>
        <v>32.80000000000018</v>
      </c>
      <c r="D44" s="13">
        <f>+D27-'Aumento 2009'!D46</f>
        <v>33.539999999999964</v>
      </c>
      <c r="E44" s="13">
        <f>+E27-'Aumento 2009'!E46</f>
        <v>34.2800000000002</v>
      </c>
      <c r="F44" s="13">
        <f>+F27-'Aumento 2009'!F46</f>
        <v>35.01999999999998</v>
      </c>
      <c r="G44" s="13">
        <f>+G27-'Aumento 2009'!G46</f>
        <v>35.75999999999976</v>
      </c>
      <c r="H44" s="13">
        <f>+H27-'Aumento 2009'!H46</f>
        <v>36.499999999999545</v>
      </c>
      <c r="I44" s="13">
        <f>+I27-'Aumento 2009'!I46</f>
        <v>37.23999999999978</v>
      </c>
      <c r="J44" s="13">
        <f>+J27-'Aumento 2009'!J46</f>
        <v>37.98000000000002</v>
      </c>
      <c r="K44" s="13">
        <f>+K27-'Aumento 2009'!K46</f>
        <v>38.7199999999998</v>
      </c>
      <c r="L44" s="13">
        <f>+L27-'Aumento 2009'!L46</f>
        <v>39.460000000000036</v>
      </c>
      <c r="M44" s="13">
        <f>+M27-'Aumento 2009'!M46</f>
        <v>40.19999999999982</v>
      </c>
      <c r="N44" s="13">
        <f>+N27-'Aumento 2009'!N46</f>
        <v>40.9399999999996</v>
      </c>
      <c r="P44" s="6"/>
      <c r="Q44" s="7"/>
      <c r="R44" s="7"/>
      <c r="T44" s="12" t="e">
        <f t="shared" si="20"/>
        <v>#DIV/0!</v>
      </c>
    </row>
    <row r="45" spans="1:20" ht="12.75">
      <c r="A45" s="5" t="s">
        <v>14</v>
      </c>
      <c r="B45" s="13">
        <f>+B28-'Aumento 2009'!B47</f>
        <v>30.3900000000001</v>
      </c>
      <c r="C45" s="13">
        <f>+C28-'Aumento 2009'!C47</f>
        <v>31.13000000000011</v>
      </c>
      <c r="D45" s="13">
        <f>+D28-'Aumento 2009'!D47</f>
        <v>31.86999999999989</v>
      </c>
      <c r="E45" s="13">
        <f>+E28-'Aumento 2009'!E47</f>
        <v>32.61000000000013</v>
      </c>
      <c r="F45" s="13">
        <f>+F28-'Aumento 2009'!F47</f>
        <v>33.34999999999991</v>
      </c>
      <c r="G45" s="13">
        <f>+G28-'Aumento 2009'!G47</f>
        <v>34.090000000000146</v>
      </c>
      <c r="H45" s="13">
        <f>+H28-'Aumento 2009'!H47</f>
        <v>34.82999999999993</v>
      </c>
      <c r="I45" s="13">
        <f>+I28-'Aumento 2009'!I47</f>
        <v>35.570000000000164</v>
      </c>
      <c r="J45" s="13">
        <f>+J28-'Aumento 2009'!J47</f>
        <v>36.3100000000004</v>
      </c>
      <c r="K45" s="13">
        <f>+K28-'Aumento 2009'!K47</f>
        <v>37.04999999999973</v>
      </c>
      <c r="L45" s="13">
        <f>+L28-'Aumento 2009'!L47</f>
        <v>37.789999999999964</v>
      </c>
      <c r="M45" s="13">
        <f>+M28-'Aumento 2009'!M47</f>
        <v>38.529999999999745</v>
      </c>
      <c r="N45" s="13">
        <f>+N28-'Aumento 2009'!N47</f>
        <v>39.26999999999998</v>
      </c>
      <c r="P45" s="6"/>
      <c r="Q45" s="7"/>
      <c r="R45" s="7"/>
      <c r="T45" s="12" t="e">
        <f t="shared" si="20"/>
        <v>#DIV/0!</v>
      </c>
    </row>
    <row r="46" spans="1:20" ht="12.75">
      <c r="A46" s="5" t="s">
        <v>15</v>
      </c>
      <c r="B46" s="13">
        <f>+B29-'Aumento 2009'!B48</f>
        <v>28.549999999999955</v>
      </c>
      <c r="C46" s="13">
        <f>+C29-'Aumento 2009'!C48</f>
        <v>29.170000000000073</v>
      </c>
      <c r="D46" s="13">
        <f>+D29-'Aumento 2009'!D48</f>
        <v>29.789999999999964</v>
      </c>
      <c r="E46" s="13">
        <f>+E29-'Aumento 2009'!E48</f>
        <v>30.409999999999854</v>
      </c>
      <c r="F46" s="13">
        <f>+F29-'Aumento 2009'!F48</f>
        <v>31.0300000000002</v>
      </c>
      <c r="G46" s="13">
        <f>+G29-'Aumento 2009'!G48</f>
        <v>31.65000000000009</v>
      </c>
      <c r="H46" s="13">
        <f>+H29-'Aumento 2009'!H48</f>
        <v>32.26999999999998</v>
      </c>
      <c r="I46" s="13">
        <f>+I29-'Aumento 2009'!I48</f>
        <v>32.89000000000033</v>
      </c>
      <c r="J46" s="13">
        <f>+J29-'Aumento 2009'!J48</f>
        <v>33.50999999999976</v>
      </c>
      <c r="K46" s="13">
        <f>+K29-'Aumento 2009'!K48</f>
        <v>34.129999999999654</v>
      </c>
      <c r="L46" s="13">
        <f>+L29-'Aumento 2009'!L48</f>
        <v>34.75</v>
      </c>
      <c r="M46" s="13">
        <f>+M29-'Aumento 2009'!M48</f>
        <v>35.36999999999989</v>
      </c>
      <c r="N46" s="13">
        <f>+N29-'Aumento 2009'!N48</f>
        <v>35.98999999999978</v>
      </c>
      <c r="P46" s="6"/>
      <c r="Q46" s="7"/>
      <c r="R46" s="7"/>
      <c r="T46" s="12" t="e">
        <f t="shared" si="20"/>
        <v>#DIV/0!</v>
      </c>
    </row>
    <row r="47" spans="1:20" ht="12.75">
      <c r="A47" s="5" t="s">
        <v>16</v>
      </c>
      <c r="B47" s="13">
        <f>+B30-'Aumento 2009'!B49</f>
        <v>27.440000000000055</v>
      </c>
      <c r="C47" s="13">
        <f>+C30-'Aumento 2009'!C49</f>
        <v>27.960000000000036</v>
      </c>
      <c r="D47" s="13">
        <f>+D30-'Aumento 2009'!D49</f>
        <v>28.480000000000018</v>
      </c>
      <c r="E47" s="13">
        <f>+E30-'Aumento 2009'!E49</f>
        <v>29</v>
      </c>
      <c r="F47" s="13">
        <f>+F30-'Aumento 2009'!F49</f>
        <v>29.52000000000021</v>
      </c>
      <c r="G47" s="13">
        <f>+G30-'Aumento 2009'!G49</f>
        <v>30.04000000000019</v>
      </c>
      <c r="H47" s="13">
        <f>+H30-'Aumento 2009'!H49</f>
        <v>30.5600000000004</v>
      </c>
      <c r="I47" s="13">
        <f>+I30-'Aumento 2009'!I49</f>
        <v>31.079999999999927</v>
      </c>
      <c r="J47" s="13">
        <f>+J30-'Aumento 2009'!J49</f>
        <v>31.59999999999991</v>
      </c>
      <c r="K47" s="13">
        <f>+K30-'Aumento 2009'!K49</f>
        <v>32.11999999999989</v>
      </c>
      <c r="L47" s="13">
        <f>+L30-'Aumento 2009'!L49</f>
        <v>32.63999999999987</v>
      </c>
      <c r="M47" s="13">
        <f>+M30-'Aumento 2009'!M49</f>
        <v>33.16000000000031</v>
      </c>
      <c r="N47" s="13">
        <f>+N30-'Aumento 2009'!N49</f>
        <v>33.68000000000029</v>
      </c>
      <c r="P47" s="6"/>
      <c r="Q47" s="7"/>
      <c r="R47" s="7"/>
      <c r="T47" s="12" t="e">
        <f t="shared" si="20"/>
        <v>#DIV/0!</v>
      </c>
    </row>
    <row r="48" spans="1:20" ht="12.75">
      <c r="A48" s="5" t="s">
        <v>17</v>
      </c>
      <c r="B48" s="13">
        <f>+B31-'Aumento 2009'!B50</f>
        <v>26.710000000000036</v>
      </c>
      <c r="C48" s="13">
        <f>+C31-'Aumento 2009'!C50</f>
        <v>27.230000000000018</v>
      </c>
      <c r="D48" s="13">
        <f>+D31-'Aumento 2009'!D50</f>
        <v>27.75</v>
      </c>
      <c r="E48" s="13">
        <f>+E31-'Aumento 2009'!E50</f>
        <v>28.269999999999982</v>
      </c>
      <c r="F48" s="13">
        <f>+F31-'Aumento 2009'!F50</f>
        <v>28.79000000000019</v>
      </c>
      <c r="G48" s="13">
        <f>+G31-'Aumento 2009'!G50</f>
        <v>29.310000000000173</v>
      </c>
      <c r="H48" s="13">
        <f>+H31-'Aumento 2009'!H50</f>
        <v>29.830000000000155</v>
      </c>
      <c r="I48" s="13">
        <f>+I31-'Aumento 2009'!I50</f>
        <v>30.350000000000136</v>
      </c>
      <c r="J48" s="13">
        <f>+J31-'Aumento 2009'!J50</f>
        <v>30.86999999999989</v>
      </c>
      <c r="K48" s="13">
        <f>+K31-'Aumento 2009'!K50</f>
        <v>31.389999999999873</v>
      </c>
      <c r="L48" s="13">
        <f>+L31-'Aumento 2009'!L50</f>
        <v>31.91000000000031</v>
      </c>
      <c r="M48" s="13">
        <f>+M31-'Aumento 2009'!M50</f>
        <v>32.43000000000029</v>
      </c>
      <c r="N48" s="13">
        <f>+N31-'Aumento 2009'!N50</f>
        <v>32.95000000000027</v>
      </c>
      <c r="P48" s="6"/>
      <c r="Q48" s="7"/>
      <c r="R48" s="7"/>
      <c r="T48" s="12" t="e">
        <f t="shared" si="20"/>
        <v>#DIV/0!</v>
      </c>
    </row>
    <row r="49" spans="1:20" ht="12.75">
      <c r="A49" s="5" t="s">
        <v>18</v>
      </c>
      <c r="B49" s="13">
        <f>+B32-'Aumento 2009'!B51</f>
        <v>25.529999999999973</v>
      </c>
      <c r="C49" s="13">
        <f>+C32-'Aumento 2009'!C51</f>
        <v>25.90000000000009</v>
      </c>
      <c r="D49" s="13">
        <f>+D32-'Aumento 2009'!D51</f>
        <v>26.269999999999982</v>
      </c>
      <c r="E49" s="13">
        <f>+E32-'Aumento 2009'!E51</f>
        <v>26.6400000000001</v>
      </c>
      <c r="F49" s="13">
        <f>+F32-'Aumento 2009'!F51</f>
        <v>27.00999999999999</v>
      </c>
      <c r="G49" s="13">
        <f>+G32-'Aumento 2009'!G51</f>
        <v>27.38000000000011</v>
      </c>
      <c r="H49" s="13">
        <f>+H32-'Aumento 2009'!H51</f>
        <v>27.749999999999773</v>
      </c>
      <c r="I49" s="13">
        <f>+I32-'Aumento 2009'!I51</f>
        <v>28.11999999999989</v>
      </c>
      <c r="J49" s="13">
        <f>+J32-'Aumento 2009'!J51</f>
        <v>28.48999999999978</v>
      </c>
      <c r="K49" s="13">
        <f>+K32-'Aumento 2009'!K51</f>
        <v>28.8599999999999</v>
      </c>
      <c r="L49" s="13">
        <f>+L32-'Aumento 2009'!L51</f>
        <v>29.230000000000018</v>
      </c>
      <c r="M49" s="13">
        <f>+M32-'Aumento 2009'!M51</f>
        <v>29.59999999999991</v>
      </c>
      <c r="N49" s="13">
        <f>+N32-'Aumento 2009'!N51</f>
        <v>29.970000000000027</v>
      </c>
      <c r="P49" s="6"/>
      <c r="Q49" s="7"/>
      <c r="R49" s="7"/>
      <c r="T49" s="12" t="e">
        <f t="shared" si="20"/>
        <v>#DIV/0!</v>
      </c>
    </row>
    <row r="50" spans="1:14" ht="12.75">
      <c r="A50" s="5" t="s">
        <v>19</v>
      </c>
      <c r="B50" s="13">
        <f>+B33-'Aumento 2009'!B52</f>
        <v>24.87000000000012</v>
      </c>
      <c r="C50" s="13">
        <f>+C33-'Aumento 2009'!C52</f>
        <v>25.220000000000027</v>
      </c>
      <c r="D50" s="13">
        <f>+D33-'Aumento 2009'!D52</f>
        <v>25.570000000000164</v>
      </c>
      <c r="E50" s="13">
        <f>+E33-'Aumento 2009'!E52</f>
        <v>25.920000000000073</v>
      </c>
      <c r="F50" s="13">
        <f>+F33-'Aumento 2009'!F52</f>
        <v>26.27000000000021</v>
      </c>
      <c r="G50" s="13">
        <f>+G33-'Aumento 2009'!G52</f>
        <v>26.62000000000012</v>
      </c>
      <c r="H50" s="13">
        <f>+H33-'Aumento 2009'!H52</f>
        <v>26.970000000000027</v>
      </c>
      <c r="I50" s="13">
        <f>+I33-'Aumento 2009'!I52</f>
        <v>27.319999999999936</v>
      </c>
      <c r="J50" s="13">
        <f>+J33-'Aumento 2009'!J52</f>
        <v>27.670000000000073</v>
      </c>
      <c r="K50" s="13">
        <f>+K33-'Aumento 2009'!K52</f>
        <v>28.019999999999982</v>
      </c>
      <c r="L50" s="13">
        <f>+L33-'Aumento 2009'!L52</f>
        <v>28.37000000000012</v>
      </c>
      <c r="M50" s="13">
        <f>+M33-'Aumento 2009'!M52</f>
        <v>28.720000000000027</v>
      </c>
      <c r="N50" s="13">
        <f>+N33-'Aumento 2009'!N52</f>
        <v>29.070000000000164</v>
      </c>
    </row>
    <row r="52" spans="1:20" s="25" customFormat="1" ht="20.25">
      <c r="A52" s="35" t="s">
        <v>50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P52" s="26"/>
      <c r="R52" s="27"/>
      <c r="T52" s="28"/>
    </row>
    <row r="53" spans="1:20" ht="12.75">
      <c r="A53" s="46" t="s">
        <v>2</v>
      </c>
      <c r="B53" s="49">
        <v>0</v>
      </c>
      <c r="C53" s="49">
        <f aca="true" t="shared" si="21" ref="C53:N53">1+B53</f>
        <v>1</v>
      </c>
      <c r="D53" s="49">
        <f t="shared" si="21"/>
        <v>2</v>
      </c>
      <c r="E53" s="49">
        <f t="shared" si="21"/>
        <v>3</v>
      </c>
      <c r="F53" s="49">
        <f t="shared" si="21"/>
        <v>4</v>
      </c>
      <c r="G53" s="49">
        <f t="shared" si="21"/>
        <v>5</v>
      </c>
      <c r="H53" s="49">
        <f t="shared" si="21"/>
        <v>6</v>
      </c>
      <c r="I53" s="49">
        <f t="shared" si="21"/>
        <v>7</v>
      </c>
      <c r="J53" s="49">
        <f t="shared" si="21"/>
        <v>8</v>
      </c>
      <c r="K53" s="49">
        <f t="shared" si="21"/>
        <v>9</v>
      </c>
      <c r="L53" s="49">
        <f t="shared" si="21"/>
        <v>10</v>
      </c>
      <c r="M53" s="49">
        <f t="shared" si="21"/>
        <v>11</v>
      </c>
      <c r="N53" s="49">
        <f t="shared" si="21"/>
        <v>12</v>
      </c>
      <c r="P53" s="5"/>
      <c r="Q53" s="5"/>
      <c r="R53" s="5"/>
      <c r="T53" s="18" t="s">
        <v>6</v>
      </c>
    </row>
    <row r="54" spans="1:20" ht="12.75">
      <c r="A54" s="5" t="s">
        <v>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P54" s="6"/>
      <c r="Q54" s="7"/>
      <c r="R54" s="7"/>
      <c r="T54" s="12">
        <f aca="true" t="shared" si="22" ref="T54:T66">+B55/B$33*100</f>
        <v>25.003131580046173</v>
      </c>
    </row>
    <row r="55" spans="1:20" ht="12.75">
      <c r="A55" s="5" t="s">
        <v>7</v>
      </c>
      <c r="B55" s="34">
        <f>+B21-'Biennio 2006-2007 arretrato'!B4</f>
        <v>419.1700000000001</v>
      </c>
      <c r="C55" s="34">
        <f>+C21-'Biennio 2006-2007 arretrato'!C4</f>
        <v>424.0600000000004</v>
      </c>
      <c r="D55" s="34">
        <f>+D21-'Biennio 2006-2007 arretrato'!D4</f>
        <v>428.9500000000003</v>
      </c>
      <c r="E55" s="34">
        <f>+E21-'Biennio 2006-2007 arretrato'!E4</f>
        <v>433.84000000000015</v>
      </c>
      <c r="F55" s="34">
        <f>+F21-'Biennio 2006-2007 arretrato'!F4</f>
        <v>438.72999999999956</v>
      </c>
      <c r="G55" s="34">
        <f>+G21-'Biennio 2006-2007 arretrato'!G4</f>
        <v>443.62000000000035</v>
      </c>
      <c r="H55" s="34">
        <f>+H21-'Biennio 2006-2007 arretrato'!H4</f>
        <v>448.5100000000002</v>
      </c>
      <c r="I55" s="34">
        <f>+I21-'Biennio 2006-2007 arretrato'!I4</f>
        <v>453.39999999999964</v>
      </c>
      <c r="J55" s="34">
        <f>+J21-'Biennio 2006-2007 arretrato'!J4</f>
        <v>458.28999999999996</v>
      </c>
      <c r="K55" s="34">
        <f>+K21-'Biennio 2006-2007 arretrato'!K4</f>
        <v>463.1800000000003</v>
      </c>
      <c r="L55" s="34"/>
      <c r="M55" s="34"/>
      <c r="N55" s="34"/>
      <c r="P55" s="6"/>
      <c r="Q55" s="7"/>
      <c r="R55" s="7"/>
      <c r="T55" s="12">
        <f t="shared" si="22"/>
        <v>21.352007491932458</v>
      </c>
    </row>
    <row r="56" spans="1:20" ht="12.75">
      <c r="A56" s="5" t="s">
        <v>8</v>
      </c>
      <c r="B56" s="34">
        <f>+B22-'Biennio 2006-2007 arretrato'!B5</f>
        <v>357.96000000000004</v>
      </c>
      <c r="C56" s="34">
        <f>+C22-'Biennio 2006-2007 arretrato'!C5</f>
        <v>362.85000000000036</v>
      </c>
      <c r="D56" s="34">
        <f>+D22-'Biennio 2006-2007 arretrato'!D5</f>
        <v>367.7399999999998</v>
      </c>
      <c r="E56" s="34">
        <f>+E22-'Biennio 2006-2007 arretrato'!E5</f>
        <v>372.6300000000001</v>
      </c>
      <c r="F56" s="34">
        <f>+F22-'Biennio 2006-2007 arretrato'!F5</f>
        <v>377.52</v>
      </c>
      <c r="G56" s="34">
        <f>+G22-'Biennio 2006-2007 arretrato'!G5</f>
        <v>382.40999999999985</v>
      </c>
      <c r="H56" s="34">
        <f>+H22-'Biennio 2006-2007 arretrato'!H5</f>
        <v>387.2999999999997</v>
      </c>
      <c r="I56" s="34">
        <f>+I22-'Biennio 2006-2007 arretrato'!I5</f>
        <v>392.19000000000005</v>
      </c>
      <c r="J56" s="34">
        <f>+J22-'Biennio 2006-2007 arretrato'!J5</f>
        <v>397.0799999999999</v>
      </c>
      <c r="K56" s="34">
        <f>+K22-'Biennio 2006-2007 arretrato'!K5</f>
        <v>401.97000000000025</v>
      </c>
      <c r="L56" s="34"/>
      <c r="M56" s="34"/>
      <c r="N56" s="34"/>
      <c r="P56" s="6"/>
      <c r="Q56" s="7"/>
      <c r="R56" s="7"/>
      <c r="T56" s="12">
        <f t="shared" si="22"/>
        <v>19.041199663578816</v>
      </c>
    </row>
    <row r="57" spans="1:20" ht="12.75">
      <c r="A57" s="5" t="s">
        <v>9</v>
      </c>
      <c r="B57" s="34">
        <f>+B23-'Biennio 2006-2007 arretrato'!B6</f>
        <v>319.2199999999998</v>
      </c>
      <c r="C57" s="34">
        <f>+C23-'Biennio 2006-2007 arretrato'!C6</f>
        <v>321.42999999999984</v>
      </c>
      <c r="D57" s="34">
        <f>+D23-'Biennio 2006-2007 arretrato'!D6</f>
        <v>323.6399999999999</v>
      </c>
      <c r="E57" s="34">
        <f>+E23-'Biennio 2006-2007 arretrato'!E6</f>
        <v>325.8499999999999</v>
      </c>
      <c r="F57" s="34">
        <f>+F23-'Biennio 2006-2007 arretrato'!F6</f>
        <v>328.0599999999995</v>
      </c>
      <c r="G57" s="34">
        <f>+G23-'Biennio 2006-2007 arretrato'!G6</f>
        <v>330.27</v>
      </c>
      <c r="H57" s="34">
        <f>+H23-'Biennio 2006-2007 arretrato'!H6</f>
        <v>332.48</v>
      </c>
      <c r="I57" s="34">
        <f>+I23-'Biennio 2006-2007 arretrato'!I6</f>
        <v>334.6899999999996</v>
      </c>
      <c r="J57" s="34">
        <f>+J23-'Biennio 2006-2007 arretrato'!J6</f>
        <v>336.9000000000001</v>
      </c>
      <c r="K57" s="34">
        <f>+K23-'Biennio 2006-2007 arretrato'!K6</f>
        <v>339.1099999999997</v>
      </c>
      <c r="L57" s="34">
        <f>+L23-'Biennio 2006-2007 arretrato'!L6</f>
        <v>341.3199999999997</v>
      </c>
      <c r="M57" s="34">
        <f>+M23-'Biennio 2006-2007 arretrato'!M6</f>
        <v>343.52999999999975</v>
      </c>
      <c r="N57" s="34">
        <f>+N23-'Biennio 2006-2007 arretrato'!N6</f>
        <v>345.7399999999998</v>
      </c>
      <c r="P57" s="6"/>
      <c r="Q57" s="7"/>
      <c r="R57" s="7"/>
      <c r="T57" s="12">
        <f t="shared" si="22"/>
        <v>17.991374733815714</v>
      </c>
    </row>
    <row r="58" spans="1:20" ht="12.75">
      <c r="A58" s="5" t="s">
        <v>10</v>
      </c>
      <c r="B58" s="34">
        <f>+B24-'Biennio 2006-2007 arretrato'!B7</f>
        <v>301.62000000000035</v>
      </c>
      <c r="C58" s="34">
        <f>+C24-'Biennio 2006-2007 arretrato'!C7</f>
        <v>303.8300000000004</v>
      </c>
      <c r="D58" s="34">
        <f>+D24-'Biennio 2006-2007 arretrato'!D7</f>
        <v>306.0400000000004</v>
      </c>
      <c r="E58" s="34">
        <f>+E24-'Biennio 2006-2007 arretrato'!E7</f>
        <v>308.25000000000045</v>
      </c>
      <c r="F58" s="34">
        <f>+F24-'Biennio 2006-2007 arretrato'!F7</f>
        <v>310.46000000000004</v>
      </c>
      <c r="G58" s="34">
        <f>+G24-'Biennio 2006-2007 arretrato'!G7</f>
        <v>312.6700000000005</v>
      </c>
      <c r="H58" s="34">
        <f>+H24-'Biennio 2006-2007 arretrato'!H7</f>
        <v>314.88000000000056</v>
      </c>
      <c r="I58" s="34">
        <f>+I24-'Biennio 2006-2007 arretrato'!I7</f>
        <v>317.09000000000015</v>
      </c>
      <c r="J58" s="34">
        <f>+J24-'Biennio 2006-2007 arretrato'!J7</f>
        <v>319.30000000000064</v>
      </c>
      <c r="K58" s="34">
        <f>+K24-'Biennio 2006-2007 arretrato'!K7</f>
        <v>321.5100000000002</v>
      </c>
      <c r="L58" s="34">
        <f>+L24-'Biennio 2006-2007 arretrato'!L7</f>
        <v>323.72000000000025</v>
      </c>
      <c r="M58" s="34">
        <f>+M24-'Biennio 2006-2007 arretrato'!M7</f>
        <v>325.9300000000003</v>
      </c>
      <c r="N58" s="34">
        <f>+N24-'Biennio 2006-2007 arretrato'!N7</f>
        <v>328.1400000000003</v>
      </c>
      <c r="P58" s="6"/>
      <c r="Q58" s="7"/>
      <c r="R58" s="7"/>
      <c r="T58" s="12">
        <f t="shared" si="22"/>
        <v>15.892321365726811</v>
      </c>
    </row>
    <row r="59" spans="1:20" ht="12.75">
      <c r="A59" s="5" t="s">
        <v>11</v>
      </c>
      <c r="B59" s="34">
        <f>+B25-'Biennio 2006-2007 arretrato'!B8</f>
        <v>266.4300000000003</v>
      </c>
      <c r="C59" s="34">
        <f>+C25-'Biennio 2006-2007 arretrato'!C8</f>
        <v>268.6400000000003</v>
      </c>
      <c r="D59" s="34">
        <f>+D25-'Biennio 2006-2007 arretrato'!D8</f>
        <v>270.85000000000036</v>
      </c>
      <c r="E59" s="34">
        <f>+E25-'Biennio 2006-2007 arretrato'!E8</f>
        <v>273.0600000000004</v>
      </c>
      <c r="F59" s="34">
        <f>+F25-'Biennio 2006-2007 arretrato'!F8</f>
        <v>275.27</v>
      </c>
      <c r="G59" s="34">
        <f>+G25-'Biennio 2006-2007 arretrato'!G8</f>
        <v>277.4800000000005</v>
      </c>
      <c r="H59" s="34">
        <f>+H25-'Biennio 2006-2007 arretrato'!H8</f>
        <v>279.69000000000005</v>
      </c>
      <c r="I59" s="34">
        <f>+I25-'Biennio 2006-2007 arretrato'!I8</f>
        <v>281.9000000000001</v>
      </c>
      <c r="J59" s="34">
        <f>+J25-'Biennio 2006-2007 arretrato'!J8</f>
        <v>284.1100000000006</v>
      </c>
      <c r="K59" s="34">
        <f>+K25-'Biennio 2006-2007 arretrato'!K8</f>
        <v>286.32000000000016</v>
      </c>
      <c r="L59" s="34">
        <f>+L25-'Biennio 2006-2007 arretrato'!L8</f>
        <v>288.5300000000002</v>
      </c>
      <c r="M59" s="34">
        <f>+M25-'Biennio 2006-2007 arretrato'!M8</f>
        <v>290.7399999999998</v>
      </c>
      <c r="N59" s="34">
        <f>+N25-'Biennio 2006-2007 arretrato'!N8</f>
        <v>292.9500000000003</v>
      </c>
      <c r="P59" s="6"/>
      <c r="Q59" s="7"/>
      <c r="R59" s="7"/>
      <c r="T59" s="12">
        <f t="shared" si="22"/>
        <v>14.870531533519834</v>
      </c>
    </row>
    <row r="60" spans="1:20" ht="12.75">
      <c r="A60" s="5" t="s">
        <v>12</v>
      </c>
      <c r="B60" s="34">
        <f>+B26-'Biennio 2006-2007 arretrato'!B9</f>
        <v>249.29999999999995</v>
      </c>
      <c r="C60" s="34">
        <f>+C26-'Biennio 2006-2007 arretrato'!C9</f>
        <v>251.51000000000022</v>
      </c>
      <c r="D60" s="34">
        <f>+D26-'Biennio 2006-2007 arretrato'!D9</f>
        <v>253.7199999999998</v>
      </c>
      <c r="E60" s="34">
        <f>+E26-'Biennio 2006-2007 arretrato'!E9</f>
        <v>255.92999999999984</v>
      </c>
      <c r="F60" s="34">
        <f>+F26-'Biennio 2006-2007 arretrato'!F9</f>
        <v>258.1399999999999</v>
      </c>
      <c r="G60" s="34">
        <f>+G26-'Biennio 2006-2007 arretrato'!G9</f>
        <v>260.3499999999999</v>
      </c>
      <c r="H60" s="34">
        <f>+H26-'Biennio 2006-2007 arretrato'!H9</f>
        <v>262.5599999999995</v>
      </c>
      <c r="I60" s="34">
        <f>+I26-'Biennio 2006-2007 arretrato'!I9</f>
        <v>264.77</v>
      </c>
      <c r="J60" s="34">
        <f>+J26-'Biennio 2006-2007 arretrato'!J9</f>
        <v>266.98</v>
      </c>
      <c r="K60" s="34">
        <f>+K26-'Biennio 2006-2007 arretrato'!K9</f>
        <v>269.1899999999996</v>
      </c>
      <c r="L60" s="34">
        <f>+L26-'Biennio 2006-2007 arretrato'!L9</f>
        <v>271.4000000000001</v>
      </c>
      <c r="M60" s="34">
        <f>+M26-'Biennio 2006-2007 arretrato'!M9</f>
        <v>273.6099999999997</v>
      </c>
      <c r="N60" s="34">
        <f>+N26-'Biennio 2006-2007 arretrato'!N9</f>
        <v>275.8199999999997</v>
      </c>
      <c r="P60" s="6"/>
      <c r="Q60" s="7"/>
      <c r="R60" s="7"/>
      <c r="T60" s="12">
        <f t="shared" si="22"/>
        <v>14.001443509278424</v>
      </c>
    </row>
    <row r="61" spans="1:20" ht="12.75">
      <c r="A61" s="5" t="s">
        <v>13</v>
      </c>
      <c r="B61" s="34">
        <f>+B27-'Biennio 2006-2007 arretrato'!B10</f>
        <v>234.73000000000002</v>
      </c>
      <c r="C61" s="34">
        <f>+C27-'Biennio 2006-2007 arretrato'!C10</f>
        <v>236.94000000000028</v>
      </c>
      <c r="D61" s="34">
        <f>+D27-'Biennio 2006-2007 arretrato'!D10</f>
        <v>239.14999999999986</v>
      </c>
      <c r="E61" s="34">
        <f>+E27-'Biennio 2006-2007 arretrato'!E10</f>
        <v>241.36000000000013</v>
      </c>
      <c r="F61" s="34">
        <f>+F27-'Biennio 2006-2007 arretrato'!F10</f>
        <v>243.5699999999997</v>
      </c>
      <c r="G61" s="34">
        <f>+G27-'Biennio 2006-2007 arretrato'!G10</f>
        <v>245.7800000000002</v>
      </c>
      <c r="H61" s="34">
        <f>+H27-'Biennio 2006-2007 arretrato'!H10</f>
        <v>247.98999999999978</v>
      </c>
      <c r="I61" s="34">
        <f>+I27-'Biennio 2006-2007 arretrato'!I10</f>
        <v>250.19999999999982</v>
      </c>
      <c r="J61" s="34">
        <f>+J27-'Biennio 2006-2007 arretrato'!J10</f>
        <v>252.40999999999985</v>
      </c>
      <c r="K61" s="34">
        <f>+K27-'Biennio 2006-2007 arretrato'!K10</f>
        <v>254.6199999999999</v>
      </c>
      <c r="L61" s="34">
        <f>+L27-'Biennio 2006-2007 arretrato'!L10</f>
        <v>256.8299999999999</v>
      </c>
      <c r="M61" s="34">
        <f>+M27-'Biennio 2006-2007 arretrato'!M10</f>
        <v>259.03999999999996</v>
      </c>
      <c r="N61" s="34">
        <f>+N27-'Biennio 2006-2007 arretrato'!N10</f>
        <v>261.25</v>
      </c>
      <c r="P61" s="6"/>
      <c r="Q61" s="7"/>
      <c r="R61" s="7"/>
      <c r="T61" s="12">
        <f t="shared" si="22"/>
        <v>13.634004783861336</v>
      </c>
    </row>
    <row r="62" spans="1:20" ht="12.75">
      <c r="A62" s="5" t="s">
        <v>14</v>
      </c>
      <c r="B62" s="34">
        <f>+B28-'Biennio 2006-2007 arretrato'!B11</f>
        <v>228.57000000000016</v>
      </c>
      <c r="C62" s="34">
        <f>+C28-'Biennio 2006-2007 arretrato'!C11</f>
        <v>230.78000000000043</v>
      </c>
      <c r="D62" s="34">
        <f>+D28-'Biennio 2006-2007 arretrato'!D11</f>
        <v>232.99</v>
      </c>
      <c r="E62" s="34">
        <f>+E28-'Biennio 2006-2007 arretrato'!E11</f>
        <v>235.20000000000027</v>
      </c>
      <c r="F62" s="34">
        <f>+F28-'Biennio 2006-2007 arretrato'!F11</f>
        <v>237.40999999999985</v>
      </c>
      <c r="G62" s="34">
        <f>+G28-'Biennio 2006-2007 arretrato'!G11</f>
        <v>239.62000000000035</v>
      </c>
      <c r="H62" s="34">
        <f>+H28-'Biennio 2006-2007 arretrato'!H11</f>
        <v>241.82999999999993</v>
      </c>
      <c r="I62" s="34">
        <f>+I28-'Biennio 2006-2007 arretrato'!I11</f>
        <v>244.03999999999996</v>
      </c>
      <c r="J62" s="34">
        <f>+J28-'Biennio 2006-2007 arretrato'!J11</f>
        <v>246.25</v>
      </c>
      <c r="K62" s="34">
        <f>+K28-'Biennio 2006-2007 arretrato'!K11</f>
        <v>248.46000000000004</v>
      </c>
      <c r="L62" s="34">
        <f>+L28-'Biennio 2006-2007 arretrato'!L11</f>
        <v>250.67000000000007</v>
      </c>
      <c r="M62" s="34">
        <f>+M28-'Biennio 2006-2007 arretrato'!M11</f>
        <v>252.8800000000001</v>
      </c>
      <c r="N62" s="34">
        <f>+N28-'Biennio 2006-2007 arretrato'!N11</f>
        <v>255.09000000000015</v>
      </c>
      <c r="P62" s="6"/>
      <c r="Q62" s="7"/>
      <c r="R62" s="7"/>
      <c r="T62" s="12">
        <f t="shared" si="22"/>
        <v>12.566881602414586</v>
      </c>
    </row>
    <row r="63" spans="1:20" ht="12.75">
      <c r="A63" s="5" t="s">
        <v>15</v>
      </c>
      <c r="B63" s="34">
        <f>+B29-'Biennio 2006-2007 arretrato'!B12</f>
        <v>210.67999999999984</v>
      </c>
      <c r="C63" s="34">
        <f>+C29-'Biennio 2006-2007 arretrato'!C12</f>
        <v>212.55999999999995</v>
      </c>
      <c r="D63" s="34">
        <f>+D29-'Biennio 2006-2007 arretrato'!D12</f>
        <v>214.43999999999983</v>
      </c>
      <c r="E63" s="34">
        <f>+E29-'Biennio 2006-2007 arretrato'!E12</f>
        <v>216.3199999999997</v>
      </c>
      <c r="F63" s="34">
        <f>+F29-'Biennio 2006-2007 arretrato'!F12</f>
        <v>218.19999999999982</v>
      </c>
      <c r="G63" s="34">
        <f>+G29-'Biennio 2006-2007 arretrato'!G12</f>
        <v>220.0799999999997</v>
      </c>
      <c r="H63" s="34">
        <f>+H29-'Biennio 2006-2007 arretrato'!H12</f>
        <v>221.95999999999958</v>
      </c>
      <c r="I63" s="34">
        <f>+I29-'Biennio 2006-2007 arretrato'!I12</f>
        <v>223.83999999999992</v>
      </c>
      <c r="J63" s="34">
        <f>+J29-'Biennio 2006-2007 arretrato'!J12</f>
        <v>225.7199999999998</v>
      </c>
      <c r="K63" s="34">
        <f>+K29-'Biennio 2006-2007 arretrato'!K12</f>
        <v>227.59999999999945</v>
      </c>
      <c r="L63" s="34">
        <f>+L29-'Biennio 2006-2007 arretrato'!L12</f>
        <v>229.48000000000002</v>
      </c>
      <c r="M63" s="34">
        <f>+M29-'Biennio 2006-2007 arretrato'!M12</f>
        <v>231.35999999999967</v>
      </c>
      <c r="N63" s="34">
        <f>+N29-'Biennio 2006-2007 arretrato'!N12</f>
        <v>233.23999999999978</v>
      </c>
      <c r="P63" s="6"/>
      <c r="Q63" s="7"/>
      <c r="R63" s="7"/>
      <c r="T63" s="12">
        <f t="shared" si="22"/>
        <v>10.861512582986867</v>
      </c>
    </row>
    <row r="64" spans="1:20" ht="12.75">
      <c r="A64" s="5" t="s">
        <v>16</v>
      </c>
      <c r="B64" s="34">
        <f>+B30-'Biennio 2006-2007 arretrato'!B13</f>
        <v>182.08999999999992</v>
      </c>
      <c r="C64" s="34">
        <f>+C30-'Biennio 2006-2007 arretrato'!C13</f>
        <v>183.6400000000001</v>
      </c>
      <c r="D64" s="34">
        <f>+D30-'Biennio 2006-2007 arretrato'!D13</f>
        <v>185.18999999999983</v>
      </c>
      <c r="E64" s="34">
        <f>+E30-'Biennio 2006-2007 arretrato'!E13</f>
        <v>186.73999999999978</v>
      </c>
      <c r="F64" s="34">
        <f>+F30-'Biennio 2006-2007 arretrato'!F13</f>
        <v>188.28999999999996</v>
      </c>
      <c r="G64" s="34">
        <f>+G30-'Biennio 2006-2007 arretrato'!G13</f>
        <v>189.84000000000015</v>
      </c>
      <c r="H64" s="34">
        <f>+H30-'Biennio 2006-2007 arretrato'!H13</f>
        <v>191.3900000000001</v>
      </c>
      <c r="I64" s="34">
        <f>+I30-'Biennio 2006-2007 arretrato'!I13</f>
        <v>192.9399999999996</v>
      </c>
      <c r="J64" s="34">
        <f>+J30-'Biennio 2006-2007 arretrato'!J13</f>
        <v>194.48999999999978</v>
      </c>
      <c r="K64" s="34">
        <f>+K30-'Biennio 2006-2007 arretrato'!K13</f>
        <v>196.03999999999996</v>
      </c>
      <c r="L64" s="34">
        <f>+L30-'Biennio 2006-2007 arretrato'!L13</f>
        <v>197.58999999999992</v>
      </c>
      <c r="M64" s="34">
        <f>+M30-'Biennio 2006-2007 arretrato'!M13</f>
        <v>199.13999999999987</v>
      </c>
      <c r="N64" s="34">
        <f>+N30-'Biennio 2006-2007 arretrato'!N13</f>
        <v>200.69000000000005</v>
      </c>
      <c r="P64" s="6"/>
      <c r="Q64" s="7"/>
      <c r="R64" s="7"/>
      <c r="T64" s="12">
        <f t="shared" si="22"/>
        <v>10.594880910484523</v>
      </c>
    </row>
    <row r="65" spans="1:20" ht="12.75">
      <c r="A65" s="5" t="s">
        <v>17</v>
      </c>
      <c r="B65" s="34">
        <f>+B31-'Biennio 2006-2007 arretrato'!B14</f>
        <v>177.6199999999999</v>
      </c>
      <c r="C65" s="34">
        <f>+C31-'Biennio 2006-2007 arretrato'!C14</f>
        <v>179.16999999999985</v>
      </c>
      <c r="D65" s="34">
        <f>+D31-'Biennio 2006-2007 arretrato'!D14</f>
        <v>180.7199999999998</v>
      </c>
      <c r="E65" s="34">
        <f>+E31-'Biennio 2006-2007 arretrato'!E14</f>
        <v>182.26999999999998</v>
      </c>
      <c r="F65" s="34">
        <f>+F31-'Biennio 2006-2007 arretrato'!F14</f>
        <v>183.81999999999994</v>
      </c>
      <c r="G65" s="34">
        <f>+G31-'Biennio 2006-2007 arretrato'!G14</f>
        <v>185.3699999999999</v>
      </c>
      <c r="H65" s="34">
        <f>+H31-'Biennio 2006-2007 arretrato'!H14</f>
        <v>186.91999999999985</v>
      </c>
      <c r="I65" s="34">
        <f>+I31-'Biennio 2006-2007 arretrato'!I14</f>
        <v>188.47000000000003</v>
      </c>
      <c r="J65" s="34">
        <f>+J31-'Biennio 2006-2007 arretrato'!J14</f>
        <v>190.01999999999975</v>
      </c>
      <c r="K65" s="34">
        <f>+K31-'Biennio 2006-2007 arretrato'!K14</f>
        <v>191.5699999999997</v>
      </c>
      <c r="L65" s="34">
        <f>+L31-'Biennio 2006-2007 arretrato'!L14</f>
        <v>193.1199999999999</v>
      </c>
      <c r="M65" s="34">
        <f>+M31-'Biennio 2006-2007 arretrato'!M14</f>
        <v>194.67000000000007</v>
      </c>
      <c r="N65" s="34">
        <f>+N31-'Biennio 2006-2007 arretrato'!N14</f>
        <v>196.22000000000003</v>
      </c>
      <c r="P65" s="6"/>
      <c r="Q65" s="7"/>
      <c r="R65" s="7"/>
      <c r="T65" s="12">
        <f t="shared" si="22"/>
        <v>10.563863355741523</v>
      </c>
    </row>
    <row r="66" spans="1:20" ht="12.75">
      <c r="A66" s="5" t="s">
        <v>18</v>
      </c>
      <c r="B66" s="34">
        <f>+B32-'Biennio 2006-2007 arretrato'!B15</f>
        <v>177.0999999999999</v>
      </c>
      <c r="C66" s="34">
        <f>+C32-'Biennio 2006-2007 arretrato'!C15</f>
        <v>178.22000000000003</v>
      </c>
      <c r="D66" s="34">
        <f>+D32-'Biennio 2006-2007 arretrato'!D15</f>
        <v>179.33999999999992</v>
      </c>
      <c r="E66" s="34">
        <f>+E32-'Biennio 2006-2007 arretrato'!E15</f>
        <v>180.46000000000004</v>
      </c>
      <c r="F66" s="34">
        <f>+F32-'Biennio 2006-2007 arretrato'!F15</f>
        <v>181.57999999999993</v>
      </c>
      <c r="G66" s="34">
        <f>+G32-'Biennio 2006-2007 arretrato'!G15</f>
        <v>182.70000000000005</v>
      </c>
      <c r="H66" s="34">
        <f>+H32-'Biennio 2006-2007 arretrato'!H15</f>
        <v>183.8199999999997</v>
      </c>
      <c r="I66" s="34">
        <f>+I32-'Biennio 2006-2007 arretrato'!I15</f>
        <v>184.93999999999983</v>
      </c>
      <c r="J66" s="34">
        <f>+J32-'Biennio 2006-2007 arretrato'!J15</f>
        <v>186.05999999999995</v>
      </c>
      <c r="K66" s="34">
        <f>+K32-'Biennio 2006-2007 arretrato'!K15</f>
        <v>187.17999999999984</v>
      </c>
      <c r="L66" s="34">
        <f>+L32-'Biennio 2006-2007 arretrato'!L15</f>
        <v>188.29999999999995</v>
      </c>
      <c r="M66" s="34">
        <f>+M32-'Biennio 2006-2007 arretrato'!M15</f>
        <v>189.41999999999985</v>
      </c>
      <c r="N66" s="34">
        <f>+N32-'Biennio 2006-2007 arretrato'!N15</f>
        <v>190.53999999999996</v>
      </c>
      <c r="P66" s="6"/>
      <c r="Q66" s="7"/>
      <c r="R66" s="7"/>
      <c r="T66" s="12">
        <f t="shared" si="22"/>
        <v>9.528354220475165</v>
      </c>
    </row>
    <row r="67" spans="1:14" ht="12.75">
      <c r="A67" s="5" t="s">
        <v>19</v>
      </c>
      <c r="B67" s="34">
        <f>+B33-'Biennio 2006-2007 arretrato'!B16</f>
        <v>159.74</v>
      </c>
      <c r="C67" s="34">
        <f>+C33-'Biennio 2006-2007 arretrato'!C16</f>
        <v>160.80999999999995</v>
      </c>
      <c r="D67" s="34">
        <f>+D33-'Biennio 2006-2007 arretrato'!D16</f>
        <v>161.8800000000001</v>
      </c>
      <c r="E67" s="34">
        <f>+E33-'Biennio 2006-2007 arretrato'!E16</f>
        <v>162.95000000000005</v>
      </c>
      <c r="F67" s="34">
        <f>+F33-'Biennio 2006-2007 arretrato'!F16</f>
        <v>164.01999999999998</v>
      </c>
      <c r="G67" s="34">
        <f>+G33-'Biennio 2006-2007 arretrato'!G16</f>
        <v>165.09000000000015</v>
      </c>
      <c r="H67" s="34">
        <f>+H33-'Biennio 2006-2007 arretrato'!H16</f>
        <v>166.15999999999985</v>
      </c>
      <c r="I67" s="34">
        <f>+I33-'Biennio 2006-2007 arretrato'!I16</f>
        <v>167.23000000000002</v>
      </c>
      <c r="J67" s="34">
        <f>+J33-'Biennio 2006-2007 arretrato'!J16</f>
        <v>168.29999999999995</v>
      </c>
      <c r="K67" s="34">
        <f>+K33-'Biennio 2006-2007 arretrato'!K16</f>
        <v>169.3699999999999</v>
      </c>
      <c r="L67" s="34">
        <f>+L33-'Biennio 2006-2007 arretrato'!L16</f>
        <v>170.44000000000005</v>
      </c>
      <c r="M67" s="34">
        <f>+M33-'Biennio 2006-2007 arretrato'!M16</f>
        <v>171.51</v>
      </c>
      <c r="N67" s="34">
        <f>+N33-'Biennio 2006-2007 arretrato'!N16</f>
        <v>172.57999999999993</v>
      </c>
    </row>
    <row r="68" spans="1:16" ht="20.25">
      <c r="A68" s="35" t="s">
        <v>46</v>
      </c>
      <c r="H68" s="16"/>
      <c r="P68" s="2"/>
    </row>
    <row r="69" spans="1:20" ht="12.75">
      <c r="A69" s="46" t="s">
        <v>2</v>
      </c>
      <c r="B69" s="47">
        <v>0</v>
      </c>
      <c r="C69" s="47">
        <f aca="true" t="shared" si="23" ref="C69:N69">1+B69</f>
        <v>1</v>
      </c>
      <c r="D69" s="47">
        <f t="shared" si="23"/>
        <v>2</v>
      </c>
      <c r="E69" s="47">
        <f t="shared" si="23"/>
        <v>3</v>
      </c>
      <c r="F69" s="47">
        <f t="shared" si="23"/>
        <v>4</v>
      </c>
      <c r="G69" s="47">
        <f t="shared" si="23"/>
        <v>5</v>
      </c>
      <c r="H69" s="47">
        <f t="shared" si="23"/>
        <v>6</v>
      </c>
      <c r="I69" s="47">
        <f t="shared" si="23"/>
        <v>7</v>
      </c>
      <c r="J69" s="47">
        <f t="shared" si="23"/>
        <v>8</v>
      </c>
      <c r="K69" s="47">
        <f t="shared" si="23"/>
        <v>9</v>
      </c>
      <c r="L69" s="47">
        <f t="shared" si="23"/>
        <v>10</v>
      </c>
      <c r="M69" s="47">
        <f t="shared" si="23"/>
        <v>11</v>
      </c>
      <c r="N69" s="47">
        <f t="shared" si="23"/>
        <v>12</v>
      </c>
      <c r="P69" s="5"/>
      <c r="Q69" s="5"/>
      <c r="R69" s="5"/>
      <c r="T69" s="18"/>
    </row>
    <row r="70" spans="1:18" ht="12.75">
      <c r="A70" s="5" t="s">
        <v>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6"/>
      <c r="Q70" s="7"/>
      <c r="R70" s="7"/>
    </row>
    <row r="71" spans="1:18" ht="12.75">
      <c r="A71" s="5" t="s">
        <v>7</v>
      </c>
      <c r="B71" s="9">
        <f>+B55/'Biennio 2006-2007 arretrato'!B4</f>
        <v>0.11883762137642641</v>
      </c>
      <c r="C71" s="9">
        <f>+C55/'Biennio 2006-2007 arretrato'!C4</f>
        <v>0.11675757233677603</v>
      </c>
      <c r="D71" s="9">
        <f>+D55/'Biennio 2006-2007 arretrato'!D4</f>
        <v>0.11479410922500938</v>
      </c>
      <c r="E71" s="9">
        <f>+E55/'Biennio 2006-2007 arretrato'!E4</f>
        <v>0.11293769735591883</v>
      </c>
      <c r="F71" s="9">
        <f>+F55/'Biennio 2006-2007 arretrato'!F4</f>
        <v>0.11117981414702495</v>
      </c>
      <c r="G71" s="9">
        <f>+G55/'Biennio 2006-2007 arretrato'!G4</f>
        <v>0.10951281829739447</v>
      </c>
      <c r="H71" s="9">
        <f>+H55/'Biennio 2006-2007 arretrato'!H4</f>
        <v>0.10792983874654988</v>
      </c>
      <c r="I71" s="9">
        <f>+I55/'Biennio 2006-2007 arretrato'!I4</f>
        <v>0.10642468001004618</v>
      </c>
      <c r="J71" s="9">
        <f>+J55/'Biennio 2006-2007 arretrato'!J4</f>
        <v>0.10499174114148649</v>
      </c>
      <c r="K71" s="9">
        <f>+K55/'Biennio 2006-2007 arretrato'!K4</f>
        <v>0.10362594608622899</v>
      </c>
      <c r="L71" s="9"/>
      <c r="M71" s="9"/>
      <c r="N71" s="9"/>
      <c r="P71" s="6"/>
      <c r="Q71" s="7"/>
      <c r="R71" s="7"/>
    </row>
    <row r="72" spans="1:18" ht="12.75">
      <c r="A72" s="5" t="s">
        <v>8</v>
      </c>
      <c r="B72" s="9">
        <f>+B56/'Biennio 2006-2007 arretrato'!B5</f>
        <v>0.11992241024077618</v>
      </c>
      <c r="C72" s="9">
        <f>+C56/'Biennio 2006-2007 arretrato'!C5</f>
        <v>0.11744048678652935</v>
      </c>
      <c r="D72" s="9">
        <f>+D56/'Biennio 2006-2007 arretrato'!D5</f>
        <v>0.11512129152227193</v>
      </c>
      <c r="E72" s="9">
        <f>+E56/'Biennio 2006-2007 arretrato'!E5</f>
        <v>0.112949328451179</v>
      </c>
      <c r="F72" s="9">
        <f>+F56/'Biennio 2006-2007 arretrato'!F5</f>
        <v>0.11091100854630546</v>
      </c>
      <c r="G72" s="9">
        <f>+G56/'Biennio 2006-2007 arretrato'!G5</f>
        <v>0.10899436516147785</v>
      </c>
      <c r="H72" s="9">
        <f>+H56/'Biennio 2006-2007 arretrato'!H5</f>
        <v>0.10718881893032581</v>
      </c>
      <c r="I72" s="9">
        <f>+I56/'Biennio 2006-2007 arretrato'!I5</f>
        <v>0.10548498239630769</v>
      </c>
      <c r="J72" s="9">
        <f>+J56/'Biennio 2006-2007 arretrato'!J5</f>
        <v>0.10387449675490296</v>
      </c>
      <c r="K72" s="9">
        <f>+K56/'Biennio 2006-2007 arretrato'!K5</f>
        <v>0.10234989471432834</v>
      </c>
      <c r="L72" s="9"/>
      <c r="M72" s="9"/>
      <c r="N72" s="9"/>
      <c r="P72" s="6"/>
      <c r="Q72" s="7"/>
      <c r="R72" s="7"/>
    </row>
    <row r="73" spans="1:18" ht="12.75">
      <c r="A73" s="5" t="s">
        <v>9</v>
      </c>
      <c r="B73" s="9">
        <f>+B57/'Biennio 2006-2007 arretrato'!B6</f>
        <v>0.11978685879395091</v>
      </c>
      <c r="C73" s="9">
        <f>+C57/'Biennio 2006-2007 arretrato'!C6</f>
        <v>0.11851089874052437</v>
      </c>
      <c r="D73" s="9">
        <f>+D57/'Biennio 2006-2007 arretrato'!D6</f>
        <v>0.11727871632639746</v>
      </c>
      <c r="E73" s="9">
        <f>+E57/'Biennio 2006-2007 arretrato'!E6</f>
        <v>0.11608809656135548</v>
      </c>
      <c r="F73" s="9">
        <f>+F57/'Biennio 2006-2007 arretrato'!F6</f>
        <v>0.11493697140414659</v>
      </c>
      <c r="G73" s="9">
        <f>+G57/'Biennio 2006-2007 arretrato'!G6</f>
        <v>0.11382340777502067</v>
      </c>
      <c r="H73" s="9">
        <f>+H57/'Biennio 2006-2007 arretrato'!H6</f>
        <v>0.11274559672289027</v>
      </c>
      <c r="I73" s="9">
        <f>+I57/'Biennio 2006-2007 arretrato'!I6</f>
        <v>0.11170184361942127</v>
      </c>
      <c r="J73" s="9">
        <f>+J57/'Biennio 2006-2007 arretrato'!J6</f>
        <v>0.11069055926823983</v>
      </c>
      <c r="K73" s="9">
        <f>+K57/'Biennio 2006-2007 arretrato'!K6</f>
        <v>0.1097102518311462</v>
      </c>
      <c r="L73" s="9">
        <f>+L57/'Biennio 2006-2007 arretrato'!L6</f>
        <v>0.10875951948507144</v>
      </c>
      <c r="M73" s="9">
        <f>+M57/'Biennio 2006-2007 arretrato'!M6</f>
        <v>0.10783704373375513</v>
      </c>
      <c r="N73" s="9">
        <f>+N57/'Biennio 2006-2007 arretrato'!N6</f>
        <v>0.10694158330704173</v>
      </c>
      <c r="P73" s="6"/>
      <c r="Q73" s="7"/>
      <c r="R73" s="7"/>
    </row>
    <row r="74" spans="1:18" ht="12.75">
      <c r="A74" s="5" t="s">
        <v>10</v>
      </c>
      <c r="B74" s="9">
        <f>+B58/'Biennio 2006-2007 arretrato'!B7</f>
        <v>0.1203764307721781</v>
      </c>
      <c r="C74" s="9">
        <f>+C58/'Biennio 2006-2007 arretrato'!C7</f>
        <v>0.1190099413234731</v>
      </c>
      <c r="D74" s="9">
        <f>+D58/'Biennio 2006-2007 arretrato'!D7</f>
        <v>0.11769320698990911</v>
      </c>
      <c r="E74" s="9">
        <f>+E58/'Biennio 2006-2007 arretrato'!E7</f>
        <v>0.11642355891617522</v>
      </c>
      <c r="F74" s="9">
        <f>+F58/'Biennio 2006-2007 arretrato'!F7</f>
        <v>0.11519851576994436</v>
      </c>
      <c r="G74" s="9">
        <f>+G58/'Biennio 2006-2007 arretrato'!G7</f>
        <v>0.11401576755617486</v>
      </c>
      <c r="H74" s="9">
        <f>+H58/'Biennio 2006-2007 arretrato'!H7</f>
        <v>0.11287316107940716</v>
      </c>
      <c r="I74" s="9">
        <f>+I58/'Biennio 2006-2007 arretrato'!I7</f>
        <v>0.11176868686156606</v>
      </c>
      <c r="J74" s="9">
        <f>+J58/'Biennio 2006-2007 arretrato'!J7</f>
        <v>0.11070046734804279</v>
      </c>
      <c r="K74" s="9">
        <f>+K58/'Biennio 2006-2007 arretrato'!K7</f>
        <v>0.10966674625643832</v>
      </c>
      <c r="L74" s="9">
        <f>+L58/'Biennio 2006-2007 arretrato'!L7</f>
        <v>0.10866587894086695</v>
      </c>
      <c r="M74" s="9">
        <f>+M58/'Biennio 2006-2007 arretrato'!M7</f>
        <v>0.10769632366061112</v>
      </c>
      <c r="N74" s="9">
        <f>+N58/'Biennio 2006-2007 arretrato'!N7</f>
        <v>0.10675663365563563</v>
      </c>
      <c r="P74" s="6"/>
      <c r="Q74" s="7"/>
      <c r="R74" s="7"/>
    </row>
    <row r="75" spans="1:18" ht="12.75">
      <c r="A75" s="5" t="s">
        <v>11</v>
      </c>
      <c r="B75" s="9">
        <f>+B59/'Biennio 2006-2007 arretrato'!B8</f>
        <v>0.12135442524835244</v>
      </c>
      <c r="C75" s="9">
        <f>+C59/'Biennio 2006-2007 arretrato'!C8</f>
        <v>0.11977831381169174</v>
      </c>
      <c r="D75" s="9">
        <f>+D59/'Biennio 2006-2007 arretrato'!D8</f>
        <v>0.11826736239984298</v>
      </c>
      <c r="E75" s="9">
        <f>+E59/'Biennio 2006-2007 arretrato'!E8</f>
        <v>0.1168176120539555</v>
      </c>
      <c r="F75" s="9">
        <f>+F59/'Biennio 2006-2007 arretrato'!F8</f>
        <v>0.11542541816397814</v>
      </c>
      <c r="G75" s="9">
        <f>+G59/'Biennio 2006-2007 arretrato'!G8</f>
        <v>0.11408741987607796</v>
      </c>
      <c r="H75" s="29">
        <f>+H59/'Biennio 2006-2007 arretrato'!H8</f>
        <v>0.11280051300458561</v>
      </c>
      <c r="I75" s="9">
        <f>+I59/'Biennio 2006-2007 arretrato'!I8</f>
        <v>0.11156182598887948</v>
      </c>
      <c r="J75" s="9">
        <f>+J59/'Biennio 2006-2007 arretrato'!J8</f>
        <v>0.11036869850321873</v>
      </c>
      <c r="K75" s="9">
        <f>+K59/'Biennio 2006-2007 arretrato'!K8</f>
        <v>0.1092186623841803</v>
      </c>
      <c r="L75" s="9">
        <f>+L59/'Biennio 2006-2007 arretrato'!L8</f>
        <v>0.1081094245879343</v>
      </c>
      <c r="M75" s="9">
        <f>+M59/'Biennio 2006-2007 arretrato'!M8</f>
        <v>0.1070388519297108</v>
      </c>
      <c r="N75" s="9">
        <f>+N59/'Biennio 2006-2007 arretrato'!N8</f>
        <v>0.1060049573917607</v>
      </c>
      <c r="P75" s="6"/>
      <c r="Q75" s="7"/>
      <c r="R75" s="7"/>
    </row>
    <row r="76" spans="1:18" ht="12.75">
      <c r="A76" s="5" t="s">
        <v>12</v>
      </c>
      <c r="B76" s="9">
        <f>+B60/'Biennio 2006-2007 arretrato'!B9</f>
        <v>0.12216037162625687</v>
      </c>
      <c r="C76" s="9">
        <f>+C60/'Biennio 2006-2007 arretrato'!C9</f>
        <v>0.12044921220248084</v>
      </c>
      <c r="D76" s="9">
        <f>+D60/'Biennio 2006-2007 arretrato'!D9</f>
        <v>0.1188139212527628</v>
      </c>
      <c r="E76" s="9">
        <f>+E60/'Biennio 2006-2007 arretrato'!E9</f>
        <v>0.11724956248453798</v>
      </c>
      <c r="F76" s="9">
        <f>+F60/'Biennio 2006-2007 arretrato'!F9</f>
        <v>0.1157516187469732</v>
      </c>
      <c r="G76" s="9">
        <f>+G60/'Biennio 2006-2007 arretrato'!G9</f>
        <v>0.1143159484689083</v>
      </c>
      <c r="H76" s="9">
        <f>+H60/'Biennio 2006-2007 arretrato'!H9</f>
        <v>0.1129387474191326</v>
      </c>
      <c r="I76" s="9">
        <f>+I60/'Biennio 2006-2007 arretrato'!I9</f>
        <v>0.11161651504548635</v>
      </c>
      <c r="J76" s="9">
        <f>+J60/'Biennio 2006-2007 arretrato'!J9</f>
        <v>0.11034602476565213</v>
      </c>
      <c r="K76" s="9">
        <f>+K60/'Biennio 2006-2007 arretrato'!K9</f>
        <v>0.10912429767879277</v>
      </c>
      <c r="L76" s="9">
        <f>+L60/'Biennio 2006-2007 arretrato'!L9</f>
        <v>0.10794857924714422</v>
      </c>
      <c r="M76" s="9">
        <f>+M60/'Biennio 2006-2007 arretrato'!M9</f>
        <v>0.10681631856334166</v>
      </c>
      <c r="N76" s="9">
        <f>+N60/'Biennio 2006-2007 arretrato'!N9</f>
        <v>0.10572514987504013</v>
      </c>
      <c r="P76" s="6"/>
      <c r="Q76" s="7"/>
      <c r="R76" s="7"/>
    </row>
    <row r="77" spans="1:18" ht="12.75">
      <c r="A77" s="5" t="s">
        <v>13</v>
      </c>
      <c r="B77" s="9">
        <f>+B61/'Biennio 2006-2007 arretrato'!B10</f>
        <v>0.12185853341985725</v>
      </c>
      <c r="C77" s="9">
        <f>+C61/'Biennio 2006-2007 arretrato'!C10</f>
        <v>0.12005533064111608</v>
      </c>
      <c r="D77" s="9">
        <f>+D61/'Biennio 2006-2007 arretrato'!D10</f>
        <v>0.11833660740352207</v>
      </c>
      <c r="E77" s="9">
        <f>+E61/'Biennio 2006-2007 arretrato'!E10</f>
        <v>0.11669656282787069</v>
      </c>
      <c r="F77" s="9">
        <f>+F61/'Biennio 2006-2007 arretrato'!F10</f>
        <v>0.11512991524902969</v>
      </c>
      <c r="G77" s="9">
        <f>+G61/'Biennio 2006-2007 arretrato'!G10</f>
        <v>0.11363184539633381</v>
      </c>
      <c r="H77" s="9">
        <f>+H61/'Biennio 2006-2007 arretrato'!H10</f>
        <v>0.11219794687574924</v>
      </c>
      <c r="I77" s="9">
        <f>+I61/'Biennio 2006-2007 arretrato'!I10</f>
        <v>0.11082418288204879</v>
      </c>
      <c r="J77" s="9">
        <f>+J61/'Biennio 2006-2007 arretrato'!J10</f>
        <v>0.10950684824531332</v>
      </c>
      <c r="K77" s="9">
        <f>+K61/'Biennio 2006-2007 arretrato'!K10</f>
        <v>0.10824253606029813</v>
      </c>
      <c r="L77" s="9">
        <f>+L61/'Biennio 2006-2007 arretrato'!L10</f>
        <v>0.10702810826578872</v>
      </c>
      <c r="M77" s="9">
        <f>+M61/'Biennio 2006-2007 arretrato'!M10</f>
        <v>0.1058606696390259</v>
      </c>
      <c r="N77" s="9">
        <f>+N61/'Biennio 2006-2007 arretrato'!N10</f>
        <v>0.1047375447514964</v>
      </c>
      <c r="P77" s="6"/>
      <c r="Q77" s="7"/>
      <c r="R77" s="7"/>
    </row>
    <row r="78" spans="1:18" ht="12.75">
      <c r="A78" s="5" t="s">
        <v>14</v>
      </c>
      <c r="B78" s="9">
        <f>+B62/'Biennio 2006-2007 arretrato'!B11</f>
        <v>0.12558239198277008</v>
      </c>
      <c r="C78" s="9">
        <f>+C62/'Biennio 2006-2007 arretrato'!C11</f>
        <v>0.12358226858446436</v>
      </c>
      <c r="D78" s="9">
        <f>+D62/'Biennio 2006-2007 arretrato'!D11</f>
        <v>0.12168104618855627</v>
      </c>
      <c r="E78" s="9">
        <f>+E62/'Biennio 2006-2007 arretrato'!E11</f>
        <v>0.11987156617909397</v>
      </c>
      <c r="F78" s="9">
        <f>+F62/'Biennio 2006-2007 arretrato'!F11</f>
        <v>0.11814734453380038</v>
      </c>
      <c r="G78" s="9">
        <f>+G62/'Biennio 2006-2007 arretrato'!G11</f>
        <v>0.11650249418994757</v>
      </c>
      <c r="H78" s="9">
        <f>+H62/'Biennio 2006-2007 arretrato'!H11</f>
        <v>0.11493165789023436</v>
      </c>
      <c r="I78" s="9">
        <f>+I62/'Biennio 2006-2007 arretrato'!I11</f>
        <v>0.11342994989449023</v>
      </c>
      <c r="J78" s="9">
        <f>+J62/'Biennio 2006-2007 arretrato'!J11</f>
        <v>0.11199290522102964</v>
      </c>
      <c r="K78" s="9">
        <f>+K62/'Biennio 2006-2007 arretrato'!K11</f>
        <v>0.110616435306793</v>
      </c>
      <c r="L78" s="9">
        <f>+L62/'Biennio 2006-2007 arretrato'!L11</f>
        <v>0.1092967891588329</v>
      </c>
      <c r="M78" s="9">
        <f>+M62/'Biennio 2006-2007 arretrato'!M11</f>
        <v>0.10803051921976066</v>
      </c>
      <c r="N78" s="9">
        <f>+N62/'Biennio 2006-2007 arretrato'!N11</f>
        <v>0.10681445129304576</v>
      </c>
      <c r="P78" s="6"/>
      <c r="Q78" s="7"/>
      <c r="R78" s="7"/>
    </row>
    <row r="79" spans="1:18" ht="12.75">
      <c r="A79" s="5" t="s">
        <v>15</v>
      </c>
      <c r="B79" s="9">
        <f>+B63/'Biennio 2006-2007 arretrato'!B12</f>
        <v>0.12292360742396032</v>
      </c>
      <c r="C79" s="9">
        <f>+C63/'Biennio 2006-2007 arretrato'!C12</f>
        <v>0.12115546841157289</v>
      </c>
      <c r="D79" s="9">
        <f>+D63/'Biennio 2006-2007 arretrato'!D12</f>
        <v>0.1194671777244187</v>
      </c>
      <c r="E79" s="9">
        <f>+E63/'Biennio 2006-2007 arretrato'!E12</f>
        <v>0.11785344592754002</v>
      </c>
      <c r="F79" s="9">
        <f>+F63/'Biennio 2006-2007 arretrato'!F12</f>
        <v>0.11630944068058602</v>
      </c>
      <c r="G79" s="9">
        <f>+G63/'Biennio 2006-2007 arretrato'!G12</f>
        <v>0.11483073840631114</v>
      </c>
      <c r="H79" s="9">
        <f>+H63/'Biennio 2006-2007 arretrato'!H12</f>
        <v>0.11341328196454918</v>
      </c>
      <c r="I79" s="9">
        <f>+I63/'Biennio 2006-2007 arretrato'!I12</f>
        <v>0.11205334347873966</v>
      </c>
      <c r="J79" s="9">
        <f>+J63/'Biennio 2006-2007 arretrato'!J12</f>
        <v>0.11074749159777239</v>
      </c>
      <c r="K79" s="9">
        <f>+K63/'Biennio 2006-2007 arretrato'!K12</f>
        <v>0.10949256258779583</v>
      </c>
      <c r="L79" s="9">
        <f>+L63/'Biennio 2006-2007 arretrato'!L12</f>
        <v>0.10828563474124793</v>
      </c>
      <c r="M79" s="9">
        <f>+M63/'Biennio 2006-2007 arretrato'!M12</f>
        <v>0.10712400566734868</v>
      </c>
      <c r="N79" s="9">
        <f>+N63/'Biennio 2006-2007 arretrato'!N12</f>
        <v>0.10600517209251582</v>
      </c>
      <c r="P79" s="6"/>
      <c r="Q79" s="7"/>
      <c r="R79" s="7"/>
    </row>
    <row r="80" spans="1:18" ht="12.75">
      <c r="A80" s="5" t="s">
        <v>16</v>
      </c>
      <c r="B80" s="9">
        <f>+B64/'Biennio 2006-2007 arretrato'!B13</f>
        <v>0.10914049388635813</v>
      </c>
      <c r="C80" s="9">
        <f>+C64/'Biennio 2006-2007 arretrato'!C13</f>
        <v>0.1079270299496921</v>
      </c>
      <c r="D80" s="9">
        <f>+D64/'Biennio 2006-2007 arretrato'!D13</f>
        <v>0.10675990407231462</v>
      </c>
      <c r="E80" s="9">
        <f>+E64/'Biennio 2006-2007 arretrato'!E13</f>
        <v>0.10563651174367547</v>
      </c>
      <c r="F80" s="9">
        <f>+F64/'Biennio 2006-2007 arretrato'!F13</f>
        <v>0.10455444005153033</v>
      </c>
      <c r="G80" s="9">
        <f>+G64/'Biennio 2006-2007 arretrato'!G13</f>
        <v>0.10351145038167947</v>
      </c>
      <c r="H80" s="9">
        <f>+H64/'Biennio 2006-2007 arretrato'!H13</f>
        <v>0.10250546295899572</v>
      </c>
      <c r="I80" s="9">
        <f>+I64/'Biennio 2006-2007 arretrato'!I13</f>
        <v>0.10153454300509387</v>
      </c>
      <c r="J80" s="9">
        <f>+J64/'Biennio 2006-2007 arretrato'!J13</f>
        <v>0.10059688831878169</v>
      </c>
      <c r="K80" s="9">
        <f>+K64/'Biennio 2006-2007 arretrato'!K13</f>
        <v>0.09969081811154955</v>
      </c>
      <c r="L80" s="9">
        <f>+L64/'Biennio 2006-2007 arretrato'!L13</f>
        <v>0.09881476295259047</v>
      </c>
      <c r="M80" s="9">
        <f>+M64/'Biennio 2006-2007 arretrato'!M13</f>
        <v>0.09796725569680027</v>
      </c>
      <c r="N80" s="9">
        <f>+N64/'Biennio 2006-2007 arretrato'!N13</f>
        <v>0.09714692328544323</v>
      </c>
      <c r="P80" s="6"/>
      <c r="Q80" s="7"/>
      <c r="R80" s="7"/>
    </row>
    <row r="81" spans="1:18" ht="12.75">
      <c r="A81" s="5" t="s">
        <v>17</v>
      </c>
      <c r="B81" s="9">
        <f>+B65/'Biennio 2006-2007 arretrato'!B14</f>
        <v>0.10944537897973386</v>
      </c>
      <c r="C81" s="9">
        <f>+C65/'Biennio 2006-2007 arretrato'!C14</f>
        <v>0.10819248443566833</v>
      </c>
      <c r="D81" s="9">
        <f>+D65/'Biennio 2006-2007 arretrato'!D14</f>
        <v>0.10698872213835349</v>
      </c>
      <c r="E81" s="9">
        <f>+E65/'Biennio 2006-2007 arretrato'!E14</f>
        <v>0.105831257584467</v>
      </c>
      <c r="F81" s="9">
        <f>+F65/'Biennio 2006-2007 arretrato'!F14</f>
        <v>0.10471747019180919</v>
      </c>
      <c r="G81" s="9">
        <f>+G65/'Biennio 2006-2007 arretrato'!G14</f>
        <v>0.10364493349212466</v>
      </c>
      <c r="H81" s="9">
        <f>+H65/'Biennio 2006-2007 arretrato'!H14</f>
        <v>0.10261139748467023</v>
      </c>
      <c r="I81" s="9">
        <f>+I65/'Biennio 2006-2007 arretrato'!I14</f>
        <v>0.10161477288044213</v>
      </c>
      <c r="J81" s="9">
        <f>+J65/'Biennio 2006-2007 arretrato'!J14</f>
        <v>0.10065311700487838</v>
      </c>
      <c r="K81" s="9">
        <f>+K65/'Biennio 2006-2007 arretrato'!K14</f>
        <v>0.09972462115888145</v>
      </c>
      <c r="L81" s="9">
        <f>+L65/'Biennio 2006-2007 arretrato'!L14</f>
        <v>0.09882759926513854</v>
      </c>
      <c r="M81" s="9">
        <f>+M65/'Biennio 2006-2007 arretrato'!M14</f>
        <v>0.09796047764979397</v>
      </c>
      <c r="N81" s="9">
        <f>+N65/'Biennio 2006-2007 arretrato'!N14</f>
        <v>0.09712178582918801</v>
      </c>
      <c r="P81" s="6"/>
      <c r="Q81" s="7"/>
      <c r="R81" s="7"/>
    </row>
    <row r="82" spans="1:18" ht="12.75">
      <c r="A82" s="5" t="s">
        <v>18</v>
      </c>
      <c r="B82" s="9">
        <f>+B66/'Biennio 2006-2007 arretrato'!B15</f>
        <v>0.11465454733789096</v>
      </c>
      <c r="C82" s="9">
        <f>+C66/'Biennio 2006-2007 arretrato'!C15</f>
        <v>0.11360637450199206</v>
      </c>
      <c r="D82" s="9">
        <f>+D66/'Biennio 2006-2007 arretrato'!D15</f>
        <v>0.11258993257411191</v>
      </c>
      <c r="E82" s="9">
        <f>+E66/'Biennio 2006-2007 arretrato'!E15</f>
        <v>0.11160380217320051</v>
      </c>
      <c r="F82" s="9">
        <f>+F66/'Biennio 2006-2007 arretrato'!F15</f>
        <v>0.11064664732980714</v>
      </c>
      <c r="G82" s="9">
        <f>+G66/'Biennio 2006-2007 arretrato'!G15</f>
        <v>0.10971720944757057</v>
      </c>
      <c r="H82" s="9">
        <f>+H66/'Biennio 2006-2007 arretrato'!H15</f>
        <v>0.10881430178180293</v>
      </c>
      <c r="I82" s="9">
        <f>+I66/'Biennio 2006-2007 arretrato'!I15</f>
        <v>0.10793680438423951</v>
      </c>
      <c r="J82" s="9">
        <f>+J66/'Biennio 2006-2007 arretrato'!J15</f>
        <v>0.10708365946866795</v>
      </c>
      <c r="K82" s="9">
        <f>+K66/'Biennio 2006-2007 arretrato'!K15</f>
        <v>0.10625386715712143</v>
      </c>
      <c r="L82" s="9">
        <f>+L66/'Biennio 2006-2007 arretrato'!L15</f>
        <v>0.10544648157066536</v>
      </c>
      <c r="M82" s="9">
        <f>+M66/'Biennio 2006-2007 arretrato'!M15</f>
        <v>0.10466060723264349</v>
      </c>
      <c r="N82" s="9">
        <f>+N66/'Biennio 2006-2007 arretrato'!N15</f>
        <v>0.1038953957556326</v>
      </c>
      <c r="P82" s="6"/>
      <c r="Q82" s="7"/>
      <c r="R82" s="7"/>
    </row>
    <row r="83" spans="1:14" ht="12.75">
      <c r="A83" s="5" t="s">
        <v>19</v>
      </c>
      <c r="B83" s="9">
        <f>+B67/'Biennio 2006-2007 arretrato'!B16</f>
        <v>0.10531867900021757</v>
      </c>
      <c r="C83" s="9">
        <f>+C67/'Biennio 2006-2007 arretrato'!C16</f>
        <v>0.10444649398560699</v>
      </c>
      <c r="D83" s="9">
        <f>+D67/'Biennio 2006-2007 arretrato'!D16</f>
        <v>0.10359988480368636</v>
      </c>
      <c r="E83" s="9">
        <f>+E67/'Biennio 2006-2007 arretrato'!E16</f>
        <v>0.10277774273712363</v>
      </c>
      <c r="F83" s="9">
        <f>+F67/'Biennio 2006-2007 arretrato'!F16</f>
        <v>0.10197902223990747</v>
      </c>
      <c r="G83" s="9">
        <f>+G67/'Biennio 2006-2007 arretrato'!G16</f>
        <v>0.10120273650139777</v>
      </c>
      <c r="H83" s="9">
        <f>+H67/'Biennio 2006-2007 arretrato'!H16</f>
        <v>0.10044795337899506</v>
      </c>
      <c r="I83" s="9">
        <f>+I67/'Biennio 2006-2007 arretrato'!I16</f>
        <v>0.09971379166418223</v>
      </c>
      <c r="J83" s="9">
        <f>+J67/'Biennio 2006-2007 arretrato'!J16</f>
        <v>0.09899941765048438</v>
      </c>
      <c r="K83" s="9">
        <f>+K67/'Biennio 2006-2007 arretrato'!K16</f>
        <v>0.09830404197525125</v>
      </c>
      <c r="L83" s="9">
        <f>+L67/'Biennio 2006-2007 arretrato'!L16</f>
        <v>0.09762691671010354</v>
      </c>
      <c r="M83" s="9">
        <f>+M67/'Biennio 2006-2007 arretrato'!M16</f>
        <v>0.09696733267749923</v>
      </c>
      <c r="N83" s="9">
        <f>+N67/'Biennio 2006-2007 arretrato'!N16</f>
        <v>0.0963246169731811</v>
      </c>
    </row>
    <row r="85" ht="12.75" hidden="1"/>
    <row r="86" spans="1:8" ht="20.25" hidden="1">
      <c r="A86" s="3" t="s">
        <v>39</v>
      </c>
      <c r="H86" s="16" t="s">
        <v>24</v>
      </c>
    </row>
    <row r="87" spans="1:14" ht="12.75" hidden="1">
      <c r="A87" s="4" t="s">
        <v>2</v>
      </c>
      <c r="B87" s="15">
        <v>0</v>
      </c>
      <c r="C87" s="15">
        <f aca="true" t="shared" si="24" ref="C87:N87">1+B87</f>
        <v>1</v>
      </c>
      <c r="D87" s="15">
        <f t="shared" si="24"/>
        <v>2</v>
      </c>
      <c r="E87" s="15">
        <f t="shared" si="24"/>
        <v>3</v>
      </c>
      <c r="F87" s="15">
        <f t="shared" si="24"/>
        <v>4</v>
      </c>
      <c r="G87" s="15">
        <f t="shared" si="24"/>
        <v>5</v>
      </c>
      <c r="H87" s="15">
        <f t="shared" si="24"/>
        <v>6</v>
      </c>
      <c r="I87" s="15">
        <f t="shared" si="24"/>
        <v>7</v>
      </c>
      <c r="J87" s="15">
        <f t="shared" si="24"/>
        <v>8</v>
      </c>
      <c r="K87" s="15">
        <f t="shared" si="24"/>
        <v>9</v>
      </c>
      <c r="L87" s="15">
        <f t="shared" si="24"/>
        <v>10</v>
      </c>
      <c r="M87" s="15">
        <f t="shared" si="24"/>
        <v>11</v>
      </c>
      <c r="N87" s="15">
        <f t="shared" si="24"/>
        <v>12</v>
      </c>
    </row>
    <row r="88" spans="1:14" ht="12.75" hidden="1">
      <c r="A88" s="5" t="s">
        <v>3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 hidden="1">
      <c r="A89" s="6" t="s">
        <v>7</v>
      </c>
      <c r="B89" s="9">
        <f>+B71-0.085</f>
        <v>0.0338376213764264</v>
      </c>
      <c r="C89" s="9">
        <f aca="true" t="shared" si="25" ref="C89:K89">+C71-0.085</f>
        <v>0.03175757233677602</v>
      </c>
      <c r="D89" s="9">
        <f t="shared" si="25"/>
        <v>0.02979410922500937</v>
      </c>
      <c r="E89" s="9">
        <f t="shared" si="25"/>
        <v>0.02793769735591882</v>
      </c>
      <c r="F89" s="9">
        <f t="shared" si="25"/>
        <v>0.026179814147024943</v>
      </c>
      <c r="G89" s="9">
        <f t="shared" si="25"/>
        <v>0.024512818297394462</v>
      </c>
      <c r="H89" s="9">
        <f t="shared" si="25"/>
        <v>0.02292983874654987</v>
      </c>
      <c r="I89" s="9">
        <f t="shared" si="25"/>
        <v>0.021424680010046174</v>
      </c>
      <c r="J89" s="9">
        <f t="shared" si="25"/>
        <v>0.019991741141486483</v>
      </c>
      <c r="K89" s="9">
        <f t="shared" si="25"/>
        <v>0.018625946086228987</v>
      </c>
      <c r="L89" s="9"/>
      <c r="M89" s="9"/>
      <c r="N89" s="9"/>
    </row>
    <row r="90" spans="1:14" ht="12.75" hidden="1">
      <c r="A90" s="6" t="s">
        <v>8</v>
      </c>
      <c r="B90" s="9">
        <f aca="true" t="shared" si="26" ref="B90:N101">+B72-0.085</f>
        <v>0.03492241024077618</v>
      </c>
      <c r="C90" s="9">
        <f t="shared" si="26"/>
        <v>0.032440486786529346</v>
      </c>
      <c r="D90" s="9">
        <f t="shared" si="26"/>
        <v>0.03012129152227193</v>
      </c>
      <c r="E90" s="9">
        <f t="shared" si="26"/>
        <v>0.027949328451178992</v>
      </c>
      <c r="F90" s="9">
        <f t="shared" si="26"/>
        <v>0.02591100854630546</v>
      </c>
      <c r="G90" s="9">
        <f t="shared" si="26"/>
        <v>0.02399436516147785</v>
      </c>
      <c r="H90" s="9">
        <f t="shared" si="26"/>
        <v>0.0221888189303258</v>
      </c>
      <c r="I90" s="9">
        <f t="shared" si="26"/>
        <v>0.02048498239630768</v>
      </c>
      <c r="J90" s="9">
        <f t="shared" si="26"/>
        <v>0.01887449675490295</v>
      </c>
      <c r="K90" s="9">
        <f t="shared" si="26"/>
        <v>0.017349894714328337</v>
      </c>
      <c r="L90" s="9"/>
      <c r="M90" s="9"/>
      <c r="N90" s="9"/>
    </row>
    <row r="91" spans="1:14" ht="12.75" hidden="1">
      <c r="A91" s="6" t="s">
        <v>9</v>
      </c>
      <c r="B91" s="9">
        <f t="shared" si="26"/>
        <v>0.03478685879395091</v>
      </c>
      <c r="C91" s="9">
        <f t="shared" si="26"/>
        <v>0.03351089874052436</v>
      </c>
      <c r="D91" s="9">
        <f t="shared" si="26"/>
        <v>0.03227871632639745</v>
      </c>
      <c r="E91" s="9">
        <f t="shared" si="26"/>
        <v>0.03108809656135547</v>
      </c>
      <c r="F91" s="9">
        <f t="shared" si="26"/>
        <v>0.029936971404146584</v>
      </c>
      <c r="G91" s="9">
        <f t="shared" si="26"/>
        <v>0.028823407775020668</v>
      </c>
      <c r="H91" s="9">
        <f t="shared" si="26"/>
        <v>0.02774559672289026</v>
      </c>
      <c r="I91" s="9">
        <f t="shared" si="26"/>
        <v>0.026701843619421267</v>
      </c>
      <c r="J91" s="9">
        <f t="shared" si="26"/>
        <v>0.02569055926823982</v>
      </c>
      <c r="K91" s="9">
        <f t="shared" si="26"/>
        <v>0.024710251831146196</v>
      </c>
      <c r="L91" s="9">
        <f t="shared" si="26"/>
        <v>0.023759519485071434</v>
      </c>
      <c r="M91" s="9">
        <f t="shared" si="26"/>
        <v>0.022837043733755127</v>
      </c>
      <c r="N91" s="9">
        <f t="shared" si="26"/>
        <v>0.021941583307041726</v>
      </c>
    </row>
    <row r="92" spans="1:14" ht="12.75" hidden="1">
      <c r="A92" s="6" t="s">
        <v>10</v>
      </c>
      <c r="B92" s="9">
        <f t="shared" si="26"/>
        <v>0.0353764307721781</v>
      </c>
      <c r="C92" s="9">
        <f t="shared" si="26"/>
        <v>0.0340099413234731</v>
      </c>
      <c r="D92" s="9">
        <f t="shared" si="26"/>
        <v>0.0326932069899091</v>
      </c>
      <c r="E92" s="9">
        <f t="shared" si="26"/>
        <v>0.03142355891617521</v>
      </c>
      <c r="F92" s="9">
        <f t="shared" si="26"/>
        <v>0.030198515769944353</v>
      </c>
      <c r="G92" s="9">
        <f t="shared" si="26"/>
        <v>0.029015767556174854</v>
      </c>
      <c r="H92" s="9">
        <f t="shared" si="26"/>
        <v>0.027873161079407155</v>
      </c>
      <c r="I92" s="9">
        <f t="shared" si="26"/>
        <v>0.026768686861566054</v>
      </c>
      <c r="J92" s="9">
        <f t="shared" si="26"/>
        <v>0.02570046734804278</v>
      </c>
      <c r="K92" s="9">
        <f t="shared" si="26"/>
        <v>0.02466674625643832</v>
      </c>
      <c r="L92" s="9">
        <f t="shared" si="26"/>
        <v>0.02366587894086694</v>
      </c>
      <c r="M92" s="9">
        <f t="shared" si="26"/>
        <v>0.022696323660611112</v>
      </c>
      <c r="N92" s="9">
        <f t="shared" si="26"/>
        <v>0.021756633655635627</v>
      </c>
    </row>
    <row r="93" spans="1:14" ht="12.75" hidden="1">
      <c r="A93" s="6" t="s">
        <v>11</v>
      </c>
      <c r="B93" s="9">
        <f t="shared" si="26"/>
        <v>0.03635442524835243</v>
      </c>
      <c r="C93" s="9">
        <f t="shared" si="26"/>
        <v>0.03477831381169173</v>
      </c>
      <c r="D93" s="9">
        <f t="shared" si="26"/>
        <v>0.03326736239984297</v>
      </c>
      <c r="E93" s="9">
        <f t="shared" si="26"/>
        <v>0.03181761205395549</v>
      </c>
      <c r="F93" s="9">
        <f t="shared" si="26"/>
        <v>0.030425418163978132</v>
      </c>
      <c r="G93" s="9">
        <f t="shared" si="26"/>
        <v>0.02908741987607795</v>
      </c>
      <c r="H93" s="9">
        <f t="shared" si="26"/>
        <v>0.02780051300458561</v>
      </c>
      <c r="I93" s="9">
        <f t="shared" si="26"/>
        <v>0.026561825988879476</v>
      </c>
      <c r="J93" s="9">
        <f t="shared" si="26"/>
        <v>0.025368698503218726</v>
      </c>
      <c r="K93" s="9">
        <f t="shared" si="26"/>
        <v>0.0242186623841803</v>
      </c>
      <c r="L93" s="9">
        <f t="shared" si="26"/>
        <v>0.023109424587934288</v>
      </c>
      <c r="M93" s="9">
        <f t="shared" si="26"/>
        <v>0.022038851929710793</v>
      </c>
      <c r="N93" s="9">
        <f t="shared" si="26"/>
        <v>0.021004957391760698</v>
      </c>
    </row>
    <row r="94" spans="1:14" ht="12.75" hidden="1">
      <c r="A94" s="6" t="s">
        <v>12</v>
      </c>
      <c r="B94" s="9">
        <f t="shared" si="26"/>
        <v>0.03716037162625686</v>
      </c>
      <c r="C94" s="9">
        <f t="shared" si="26"/>
        <v>0.03544921220248083</v>
      </c>
      <c r="D94" s="9">
        <f t="shared" si="26"/>
        <v>0.033813921252762794</v>
      </c>
      <c r="E94" s="9">
        <f t="shared" si="26"/>
        <v>0.032249562484537975</v>
      </c>
      <c r="F94" s="9">
        <f t="shared" si="26"/>
        <v>0.0307516187469732</v>
      </c>
      <c r="G94" s="9">
        <f t="shared" si="26"/>
        <v>0.029315948468908296</v>
      </c>
      <c r="H94" s="9">
        <f t="shared" si="26"/>
        <v>0.02793874741913259</v>
      </c>
      <c r="I94" s="9">
        <f t="shared" si="26"/>
        <v>0.026616515045486344</v>
      </c>
      <c r="J94" s="9">
        <f t="shared" si="26"/>
        <v>0.02534602476565212</v>
      </c>
      <c r="K94" s="9">
        <f t="shared" si="26"/>
        <v>0.02412429767879276</v>
      </c>
      <c r="L94" s="9">
        <f t="shared" si="26"/>
        <v>0.02294857924714422</v>
      </c>
      <c r="M94" s="9">
        <f t="shared" si="26"/>
        <v>0.021816318563341652</v>
      </c>
      <c r="N94" s="9">
        <f t="shared" si="26"/>
        <v>0.020725149875040122</v>
      </c>
    </row>
    <row r="95" spans="1:14" ht="12.75" hidden="1">
      <c r="A95" s="6" t="s">
        <v>13</v>
      </c>
      <c r="B95" s="9">
        <f t="shared" si="26"/>
        <v>0.036858533419857245</v>
      </c>
      <c r="C95" s="9">
        <f t="shared" si="26"/>
        <v>0.03505533064111607</v>
      </c>
      <c r="D95" s="9">
        <f t="shared" si="26"/>
        <v>0.03333660740352207</v>
      </c>
      <c r="E95" s="9">
        <f t="shared" si="26"/>
        <v>0.031696562827870686</v>
      </c>
      <c r="F95" s="9">
        <f t="shared" si="26"/>
        <v>0.03012991524902968</v>
      </c>
      <c r="G95" s="9">
        <f t="shared" si="26"/>
        <v>0.028631845396333802</v>
      </c>
      <c r="H95" s="9">
        <f t="shared" si="26"/>
        <v>0.027197946875749238</v>
      </c>
      <c r="I95" s="9">
        <f t="shared" si="26"/>
        <v>0.025824182882048782</v>
      </c>
      <c r="J95" s="9">
        <f t="shared" si="26"/>
        <v>0.02450684824531331</v>
      </c>
      <c r="K95" s="9">
        <f t="shared" si="26"/>
        <v>0.023242536060298122</v>
      </c>
      <c r="L95" s="9">
        <f t="shared" si="26"/>
        <v>0.022028108265788715</v>
      </c>
      <c r="M95" s="9">
        <f t="shared" si="26"/>
        <v>0.0208606696390259</v>
      </c>
      <c r="N95" s="9">
        <f t="shared" si="26"/>
        <v>0.01973754475149639</v>
      </c>
    </row>
    <row r="96" spans="1:14" ht="12.75" hidden="1">
      <c r="A96" s="6" t="s">
        <v>14</v>
      </c>
      <c r="B96" s="9">
        <f t="shared" si="26"/>
        <v>0.04058239198277007</v>
      </c>
      <c r="C96" s="9">
        <f t="shared" si="26"/>
        <v>0.038582268584464355</v>
      </c>
      <c r="D96" s="9">
        <f t="shared" si="26"/>
        <v>0.03668104618855626</v>
      </c>
      <c r="E96" s="9">
        <f t="shared" si="26"/>
        <v>0.03487156617909397</v>
      </c>
      <c r="F96" s="9">
        <f t="shared" si="26"/>
        <v>0.033147344533800374</v>
      </c>
      <c r="G96" s="9">
        <f t="shared" si="26"/>
        <v>0.031502494189947564</v>
      </c>
      <c r="H96" s="9">
        <f t="shared" si="26"/>
        <v>0.02993165789023436</v>
      </c>
      <c r="I96" s="9">
        <f t="shared" si="26"/>
        <v>0.028429949894490228</v>
      </c>
      <c r="J96" s="9">
        <f t="shared" si="26"/>
        <v>0.026992905221029637</v>
      </c>
      <c r="K96" s="9">
        <f t="shared" si="26"/>
        <v>0.025616435306793</v>
      </c>
      <c r="L96" s="9">
        <f t="shared" si="26"/>
        <v>0.02429678915883289</v>
      </c>
      <c r="M96" s="9">
        <f t="shared" si="26"/>
        <v>0.023030519219760653</v>
      </c>
      <c r="N96" s="9">
        <f t="shared" si="26"/>
        <v>0.021814451293045753</v>
      </c>
    </row>
    <row r="97" spans="1:14" ht="12.75" hidden="1">
      <c r="A97" s="6" t="s">
        <v>15</v>
      </c>
      <c r="B97" s="9">
        <f t="shared" si="26"/>
        <v>0.03792360742396031</v>
      </c>
      <c r="C97" s="9">
        <f t="shared" si="26"/>
        <v>0.03615546841157288</v>
      </c>
      <c r="D97" s="9">
        <f t="shared" si="26"/>
        <v>0.03446717772441869</v>
      </c>
      <c r="E97" s="9">
        <f t="shared" si="26"/>
        <v>0.03285344592754001</v>
      </c>
      <c r="F97" s="9">
        <f t="shared" si="26"/>
        <v>0.03130944068058601</v>
      </c>
      <c r="G97" s="9">
        <f t="shared" si="26"/>
        <v>0.029830738406311133</v>
      </c>
      <c r="H97" s="9">
        <f t="shared" si="26"/>
        <v>0.028413281964549175</v>
      </c>
      <c r="I97" s="9">
        <f t="shared" si="26"/>
        <v>0.027053343478739653</v>
      </c>
      <c r="J97" s="9">
        <f t="shared" si="26"/>
        <v>0.025747491597772384</v>
      </c>
      <c r="K97" s="9">
        <f t="shared" si="26"/>
        <v>0.02449256258779582</v>
      </c>
      <c r="L97" s="9">
        <f t="shared" si="26"/>
        <v>0.023285634741247924</v>
      </c>
      <c r="M97" s="9">
        <f t="shared" si="26"/>
        <v>0.02212400566734868</v>
      </c>
      <c r="N97" s="9">
        <f t="shared" si="26"/>
        <v>0.021005172092515817</v>
      </c>
    </row>
    <row r="98" spans="1:14" ht="12.75" hidden="1">
      <c r="A98" s="6" t="s">
        <v>16</v>
      </c>
      <c r="B98" s="9">
        <f t="shared" si="26"/>
        <v>0.024140493886358125</v>
      </c>
      <c r="C98" s="9">
        <f t="shared" si="26"/>
        <v>0.02292702994969209</v>
      </c>
      <c r="D98" s="9">
        <f t="shared" si="26"/>
        <v>0.02175990407231461</v>
      </c>
      <c r="E98" s="9">
        <f t="shared" si="26"/>
        <v>0.020636511743675465</v>
      </c>
      <c r="F98" s="9">
        <f t="shared" si="26"/>
        <v>0.019554440051530328</v>
      </c>
      <c r="G98" s="9">
        <f t="shared" si="26"/>
        <v>0.018511450381679465</v>
      </c>
      <c r="H98" s="9">
        <f t="shared" si="26"/>
        <v>0.017505462958995716</v>
      </c>
      <c r="I98" s="9">
        <f t="shared" si="26"/>
        <v>0.01653454300509387</v>
      </c>
      <c r="J98" s="9">
        <f t="shared" si="26"/>
        <v>0.015596888318781685</v>
      </c>
      <c r="K98" s="9">
        <f t="shared" si="26"/>
        <v>0.014690818111549542</v>
      </c>
      <c r="L98" s="9">
        <f t="shared" si="26"/>
        <v>0.01381476295259046</v>
      </c>
      <c r="M98" s="9">
        <f t="shared" si="26"/>
        <v>0.012967255696800267</v>
      </c>
      <c r="N98" s="9">
        <f t="shared" si="26"/>
        <v>0.012146923285443229</v>
      </c>
    </row>
    <row r="99" spans="1:14" ht="12.75" hidden="1">
      <c r="A99" s="6" t="s">
        <v>17</v>
      </c>
      <c r="B99" s="9">
        <f t="shared" si="26"/>
        <v>0.024445378979733853</v>
      </c>
      <c r="C99" s="9">
        <f t="shared" si="26"/>
        <v>0.02319248443566832</v>
      </c>
      <c r="D99" s="9">
        <f t="shared" si="26"/>
        <v>0.021988722138353484</v>
      </c>
      <c r="E99" s="9">
        <f t="shared" si="26"/>
        <v>0.020831257584466994</v>
      </c>
      <c r="F99" s="9">
        <f t="shared" si="26"/>
        <v>0.01971747019180918</v>
      </c>
      <c r="G99" s="9">
        <f t="shared" si="26"/>
        <v>0.01864493349212465</v>
      </c>
      <c r="H99" s="9">
        <f t="shared" si="26"/>
        <v>0.01761139748467022</v>
      </c>
      <c r="I99" s="9">
        <f t="shared" si="26"/>
        <v>0.016614772880442122</v>
      </c>
      <c r="J99" s="9">
        <f t="shared" si="26"/>
        <v>0.01565311700487837</v>
      </c>
      <c r="K99" s="9">
        <f t="shared" si="26"/>
        <v>0.014724621158881443</v>
      </c>
      <c r="L99" s="9">
        <f t="shared" si="26"/>
        <v>0.013827599265138532</v>
      </c>
      <c r="M99" s="9">
        <f t="shared" si="26"/>
        <v>0.012960477649793967</v>
      </c>
      <c r="N99" s="9">
        <f t="shared" si="26"/>
        <v>0.012121785829188006</v>
      </c>
    </row>
    <row r="100" spans="1:14" ht="12.75" hidden="1">
      <c r="A100" s="6" t="s">
        <v>18</v>
      </c>
      <c r="B100" s="9">
        <f t="shared" si="26"/>
        <v>0.029654547337890955</v>
      </c>
      <c r="C100" s="9">
        <f t="shared" si="26"/>
        <v>0.02860637450199205</v>
      </c>
      <c r="D100" s="9">
        <f t="shared" si="26"/>
        <v>0.02758993257411191</v>
      </c>
      <c r="E100" s="9">
        <f t="shared" si="26"/>
        <v>0.026603802173200505</v>
      </c>
      <c r="F100" s="9">
        <f t="shared" si="26"/>
        <v>0.025646647329807135</v>
      </c>
      <c r="G100" s="9">
        <f t="shared" si="26"/>
        <v>0.024717209447570568</v>
      </c>
      <c r="H100" s="9">
        <f t="shared" si="26"/>
        <v>0.023814301781802924</v>
      </c>
      <c r="I100" s="9">
        <f t="shared" si="26"/>
        <v>0.022936804384239506</v>
      </c>
      <c r="J100" s="9">
        <f t="shared" si="26"/>
        <v>0.022083659468667943</v>
      </c>
      <c r="K100" s="9">
        <f t="shared" si="26"/>
        <v>0.021253867157121423</v>
      </c>
      <c r="L100" s="9">
        <f t="shared" si="26"/>
        <v>0.02044648157066535</v>
      </c>
      <c r="M100" s="9">
        <f t="shared" si="26"/>
        <v>0.019660607232643484</v>
      </c>
      <c r="N100" s="9">
        <f t="shared" si="26"/>
        <v>0.018895395755632594</v>
      </c>
    </row>
    <row r="101" spans="1:14" ht="12.75" hidden="1">
      <c r="A101" s="6" t="s">
        <v>19</v>
      </c>
      <c r="B101" s="9">
        <f t="shared" si="26"/>
        <v>0.020318679000217568</v>
      </c>
      <c r="C101" s="9">
        <f t="shared" si="26"/>
        <v>0.01944649398560698</v>
      </c>
      <c r="D101" s="9">
        <f t="shared" si="26"/>
        <v>0.01859988480368635</v>
      </c>
      <c r="E101" s="9">
        <f t="shared" si="26"/>
        <v>0.017777742737123625</v>
      </c>
      <c r="F101" s="9">
        <f t="shared" si="26"/>
        <v>0.016979022239907465</v>
      </c>
      <c r="G101" s="9">
        <f t="shared" si="26"/>
        <v>0.016202736501397766</v>
      </c>
      <c r="H101" s="9">
        <f t="shared" si="26"/>
        <v>0.015447953378995058</v>
      </c>
      <c r="I101" s="9">
        <f t="shared" si="26"/>
        <v>0.014713791664182227</v>
      </c>
      <c r="J101" s="9">
        <f t="shared" si="26"/>
        <v>0.013999417650484375</v>
      </c>
      <c r="K101" s="9">
        <f t="shared" si="26"/>
        <v>0.013304041975251243</v>
      </c>
      <c r="L101" s="9">
        <f t="shared" si="26"/>
        <v>0.012626916710103533</v>
      </c>
      <c r="M101" s="9">
        <f t="shared" si="26"/>
        <v>0.01196733267749922</v>
      </c>
      <c r="N101" s="9">
        <f t="shared" si="26"/>
        <v>0.0113246169731811</v>
      </c>
    </row>
    <row r="102" ht="12.75" hidden="1"/>
    <row r="103" ht="12.75" hidden="1"/>
  </sheetData>
  <printOptions gridLines="1"/>
  <pageMargins left="0.4" right="0.37" top="0.92" bottom="1.24" header="0.13" footer="0.5"/>
  <pageSetup horizontalDpi="600" verticalDpi="600" orientation="landscape" paperSize="9" r:id="rId2"/>
  <headerFooter alignWithMargins="0">
    <oddHeader>&amp;C&amp;14Settore Riscossione
Tabelle Economiche
Nuovo Contratto di Settore</oddHeader>
    <oddFooter>&amp;L&amp;D&amp;T&amp;R&amp;P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FABI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Riva</dc:creator>
  <cp:keywords/>
  <dc:description/>
  <cp:lastModifiedBy>Pierluigi Pratola</cp:lastModifiedBy>
  <cp:lastPrinted>2008-04-24T15:36:58Z</cp:lastPrinted>
  <dcterms:created xsi:type="dcterms:W3CDTF">2007-12-06T09:51:16Z</dcterms:created>
  <dcterms:modified xsi:type="dcterms:W3CDTF">2008-12-10T23:22:47Z</dcterms:modified>
  <cp:category/>
  <cp:version/>
  <cp:contentType/>
  <cp:contentStatus/>
</cp:coreProperties>
</file>